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MIGUEL\Documents\Coves\2019\Licitaciones Públicas\LPO-926060991-006-2019\"/>
    </mc:Choice>
  </mc:AlternateContent>
  <bookViews>
    <workbookView xWindow="0" yWindow="0" windowWidth="20490" windowHeight="7650" firstSheet="3" activeTab="3"/>
  </bookViews>
  <sheets>
    <sheet name="F-22 CATAL (2)" sheetId="6" state="hidden" r:id="rId1"/>
    <sheet name="PRE 159" sheetId="10" state="hidden" r:id="rId2"/>
    <sheet name="PRE" sheetId="11" state="hidden" r:id="rId3"/>
    <sheet name="F-22 CATAL" sheetId="4" r:id="rId4"/>
    <sheet name="Hoja1" sheetId="1" state="hidden" r:id="rId5"/>
    <sheet name="Hoja2" sheetId="2" state="hidden" r:id="rId6"/>
    <sheet name="Hoja3" sheetId="3" state="hidden" r:id="rId7"/>
    <sheet name="Hoja4" sheetId="7" state="hidden" r:id="rId8"/>
    <sheet name="datos" sheetId="8" state="hidden" r:id="rId9"/>
    <sheet name="OPUS" sheetId="9" state="hidden" r:id="rId10"/>
  </sheets>
  <functionGroups builtInGroupCount="18"/>
  <externalReferences>
    <externalReference r:id="rId11"/>
    <externalReference r:id="rId12"/>
    <externalReference r:id="rId13"/>
    <externalReference r:id="rId14"/>
  </externalReferences>
  <definedNames>
    <definedName name="\a">[1]PAOPANB2!#REF!</definedName>
    <definedName name="\k">[1]PAOPANB2!#REF!</definedName>
    <definedName name="\o">[1]PAOPANB2!#REF!</definedName>
    <definedName name="\p">[1]PAOPANB2!#REF!</definedName>
    <definedName name="_BLO1">#N/A</definedName>
    <definedName name="_BLO2">#N/A</definedName>
    <definedName name="_Cen1">#REF!</definedName>
    <definedName name="_Cen2">#REF!</definedName>
    <definedName name="_Cen3">#REF!</definedName>
    <definedName name="_Dec1">#REF!</definedName>
    <definedName name="_Dec2">#REF!</definedName>
    <definedName name="_Dec3">#REF!</definedName>
    <definedName name="_Key1" hidden="1">#REF!</definedName>
    <definedName name="_Order1" hidden="1">255</definedName>
    <definedName name="_PV01">#REF!</definedName>
    <definedName name="_PV02">#REF!</definedName>
    <definedName name="_PV03">#REF!</definedName>
    <definedName name="_Sort" hidden="1">#REF!</definedName>
    <definedName name="_TAR1">#REF!</definedName>
    <definedName name="_TAR2">#REF!</definedName>
    <definedName name="_Uni1">#REF!</definedName>
    <definedName name="_Uni2">#REF!</definedName>
    <definedName name="_Uni3">#REF!</definedName>
    <definedName name="A_IMPRESIÓN_IM">#N/A</definedName>
    <definedName name="_xlnm.Print_Area" localSheetId="3">'F-22 CATAL'!$A$1:$H$56</definedName>
    <definedName name="_xlnm.Print_Area" localSheetId="0">'F-22 CATAL (2)'!$A$1:$H$77</definedName>
    <definedName name="_xlnm.Print_Area">#REF!</definedName>
    <definedName name="_xlnm.Database">#REF!</definedName>
    <definedName name="borrardatos">#REF!,#REF!,#REF!</definedName>
    <definedName name="C_">#REF!</definedName>
    <definedName name="CenL1">#REF!</definedName>
    <definedName name="CenL2">#REF!</definedName>
    <definedName name="CenL3">#REF!</definedName>
    <definedName name="Clave">#REF!</definedName>
    <definedName name="ClaveFasar">#REF!</definedName>
    <definedName name="Clavem">#REF!</definedName>
    <definedName name="Datos">#REF!</definedName>
    <definedName name="dc">#REF!</definedName>
    <definedName name="DecL1">#REF!</definedName>
    <definedName name="DecL2">#REF!</definedName>
    <definedName name="DecL3">#REF!</definedName>
    <definedName name="descripcion">#REF!</definedName>
    <definedName name="dnla">#REF!</definedName>
    <definedName name="dpa">#REF!</definedName>
    <definedName name="ElegirTrabajos">#REF!</definedName>
    <definedName name="EstimacIngres">#REF!</definedName>
    <definedName name="Estimación">#REF!</definedName>
    <definedName name="Estimación_n">#REF!</definedName>
    <definedName name="Estimaciones">#REF!</definedName>
    <definedName name="FactAcuAnt">#REF!</definedName>
    <definedName name="FactAcuFech">#REF!</definedName>
    <definedName name="FactCorr2">#REF!</definedName>
    <definedName name="FactCorr3">#REF!</definedName>
    <definedName name="FactEscA">#REF!</definedName>
    <definedName name="FactEscN">#REF!</definedName>
    <definedName name="FactEscN1">#REF!</definedName>
    <definedName name="FactFA">#REF!</definedName>
    <definedName name="FactFA2">#REF!</definedName>
    <definedName name="FactFA21">#REF!</definedName>
    <definedName name="FactFA31">#REF!</definedName>
    <definedName name="FactFN">#REF!</definedName>
    <definedName name="FactHM">#REF!</definedName>
    <definedName name="Factores">#REF!</definedName>
    <definedName name="FactoresF2">#REF!</definedName>
    <definedName name="FactoresFA">#REF!</definedName>
    <definedName name="FactrsF1">#REF!</definedName>
    <definedName name="FactrsFe">#REF!</definedName>
    <definedName name="FechaIniEsc">#REF!</definedName>
    <definedName name="Fechas">#REF!</definedName>
    <definedName name="fechasCorridas">#REF!</definedName>
    <definedName name="FechaTerEsc">#REF!</definedName>
    <definedName name="Firmas">#REF!</definedName>
    <definedName name="folios">#REF!</definedName>
    <definedName name="Generales">#REF!</definedName>
    <definedName name="ImpMenC">#REF!</definedName>
    <definedName name="ImpMenC1">#REF!</definedName>
    <definedName name="ImportesEst">#REF!</definedName>
    <definedName name="Imprimir_área_IM">[1]PAOPANB2!#REF!</definedName>
    <definedName name="ImprimRepor">#REF!</definedName>
    <definedName name="IngresarDatos">#REF!</definedName>
    <definedName name="juan">#REF!</definedName>
    <definedName name="L">#REF!</definedName>
    <definedName name="LetrE1">#REF!</definedName>
    <definedName name="Macro101">[2]!Macro101</definedName>
    <definedName name="Macro103">[2]!Macro103</definedName>
    <definedName name="Macro105">[2]!Macro105</definedName>
    <definedName name="Macro108">[2]!Macro108</definedName>
    <definedName name="Macro110">[2]!Macro110</definedName>
    <definedName name="Macro112">[2]!Macro112</definedName>
    <definedName name="Macro114">[2]!Macro114</definedName>
    <definedName name="Macro5">[3]!Macro5</definedName>
    <definedName name="Macro84">[2]!Macro84</definedName>
    <definedName name="Macro86">[2]!Macro86</definedName>
    <definedName name="Macro87">[2]!Macro87</definedName>
    <definedName name="Macro91">[2]!Macro91</definedName>
    <definedName name="Macro93">[2]!Macro93</definedName>
    <definedName name="Macro95">[2]!Macro95</definedName>
    <definedName name="Macro97">[2]!Macro97</definedName>
    <definedName name="Macro99">[2]!Macro99</definedName>
    <definedName name="materialo">#REF!</definedName>
    <definedName name="meses">#REF!</definedName>
    <definedName name="MesesEst">#REF!</definedName>
    <definedName name="miLetr">#REF!</definedName>
    <definedName name="miMeses">#REF!</definedName>
    <definedName name="miNum">#REF!</definedName>
    <definedName name="NElegirTrabajos">#REF!</definedName>
    <definedName name="NIngresarDatos">#REF!</definedName>
    <definedName name="NomCorridas">#REF!</definedName>
    <definedName name="NomFechaIniEsc">#REF!</definedName>
    <definedName name="NomFechaTerEsc">#REF!</definedName>
    <definedName name="NomPerEsc">#REF!</definedName>
    <definedName name="NomPerEst">#REF!</definedName>
    <definedName name="NumE1">#REF!</definedName>
    <definedName name="NúmEstimacion">#REF!</definedName>
    <definedName name="NumEstIngr">#REF!</definedName>
    <definedName name="NumPerEsc">#REF!</definedName>
    <definedName name="NumPerEst">#REF!</definedName>
    <definedName name="PA">#REF!</definedName>
    <definedName name="PAR">#REF!</definedName>
    <definedName name="PE">#REF!</definedName>
    <definedName name="PerIniEsc">#REF!</definedName>
    <definedName name="PerTerEsc">#REF!</definedName>
    <definedName name="RelacionNueva">#REF!</definedName>
    <definedName name="SalarioBase">#REF!</definedName>
    <definedName name="SalarioNominal">#REF!</definedName>
    <definedName name="salbase">#REF!</definedName>
    <definedName name="salmin">#REF!</definedName>
    <definedName name="TerCorrid">#REF!</definedName>
    <definedName name="_xlnm.Print_Titles" localSheetId="3">'F-22 CATAL'!$1:$11</definedName>
    <definedName name="_xlnm.Print_Titles" localSheetId="0">'F-22 CATAL (2)'!$1:$11</definedName>
    <definedName name="_xlnm.Print_Titles">#REF!</definedName>
    <definedName name="UniL1">#REF!</definedName>
    <definedName name="UniL2">#REF!</definedName>
    <definedName name="UniL3">#REF!</definedName>
    <definedName name="ValorP">#REF!</definedName>
    <definedName name="ValorP1">#REF!</definedName>
    <definedName name="ValorP2">#REF!</definedName>
    <definedName name="VPorPantll">#REF!</definedName>
    <definedName name="X">[2]!Macro93</definedName>
    <definedName name="Y">#REF!</definedName>
  </definedNames>
  <calcPr calcId="162913" fullPrecision="0"/>
</workbook>
</file>

<file path=xl/calcChain.xml><?xml version="1.0" encoding="utf-8"?>
<calcChain xmlns="http://schemas.openxmlformats.org/spreadsheetml/2006/main">
  <c r="E48" i="4" l="1"/>
  <c r="E49" i="4"/>
  <c r="E50" i="4"/>
  <c r="E51" i="4"/>
  <c r="E47" i="4"/>
  <c r="E44" i="4"/>
  <c r="E43" i="4"/>
  <c r="E37" i="4"/>
  <c r="E38" i="4"/>
  <c r="E36" i="4"/>
  <c r="E31" i="4"/>
  <c r="E30" i="4"/>
  <c r="E23" i="4"/>
  <c r="E24" i="4"/>
  <c r="E25" i="4"/>
  <c r="E22" i="4"/>
  <c r="G22" i="4" s="1"/>
  <c r="E15" i="4"/>
  <c r="E16" i="4"/>
  <c r="E17" i="4"/>
  <c r="E14" i="4"/>
  <c r="B8" i="8"/>
  <c r="J27" i="11"/>
  <c r="I27" i="11"/>
  <c r="J26" i="11"/>
  <c r="I26" i="11"/>
  <c r="J25" i="11"/>
  <c r="I25" i="11"/>
  <c r="J24" i="11"/>
  <c r="I24" i="11"/>
  <c r="J23" i="11"/>
  <c r="I23" i="11"/>
  <c r="I22" i="11"/>
  <c r="J21" i="11"/>
  <c r="I21" i="11"/>
  <c r="J20" i="11"/>
  <c r="I20" i="11"/>
  <c r="I19" i="11"/>
  <c r="J18" i="11"/>
  <c r="I18" i="11"/>
  <c r="J17" i="11"/>
  <c r="I17" i="11"/>
  <c r="J16" i="11"/>
  <c r="I16" i="11"/>
  <c r="I15" i="11"/>
  <c r="J14" i="11"/>
  <c r="I14" i="11"/>
  <c r="J13" i="11"/>
  <c r="I13" i="11"/>
  <c r="I12" i="11"/>
  <c r="L11" i="11"/>
  <c r="N11" i="11" s="1"/>
  <c r="O11" i="11" s="1"/>
  <c r="J11" i="11"/>
  <c r="I11" i="11"/>
  <c r="L10" i="11"/>
  <c r="N10" i="11" s="1"/>
  <c r="O10" i="11" s="1"/>
  <c r="J10" i="11"/>
  <c r="I10" i="11"/>
  <c r="M9" i="11"/>
  <c r="L9" i="11"/>
  <c r="J9" i="11"/>
  <c r="I9" i="11"/>
  <c r="L8" i="11"/>
  <c r="N8" i="11" s="1"/>
  <c r="O8" i="11" s="1"/>
  <c r="J8" i="11"/>
  <c r="I8" i="11"/>
  <c r="I7" i="11"/>
  <c r="J6" i="11"/>
  <c r="I6" i="11"/>
  <c r="J5" i="11"/>
  <c r="I5" i="11"/>
  <c r="J4" i="11"/>
  <c r="I4" i="11"/>
  <c r="J3" i="11"/>
  <c r="I3" i="11"/>
  <c r="N9" i="11" l="1"/>
  <c r="O9" i="11" s="1"/>
  <c r="I23" i="4"/>
  <c r="I24" i="4"/>
  <c r="I25" i="4"/>
  <c r="I22" i="4"/>
  <c r="I15" i="4"/>
  <c r="I16" i="4"/>
  <c r="I17" i="4"/>
  <c r="I14" i="4"/>
  <c r="B7" i="8" l="1"/>
  <c r="F6" i="4" s="1"/>
  <c r="D6" i="4"/>
  <c r="G5" i="4"/>
  <c r="H6" i="4"/>
  <c r="H6" i="8"/>
  <c r="H7" i="8" s="1"/>
  <c r="I11" i="4"/>
  <c r="A6" i="4"/>
  <c r="A46" i="4"/>
  <c r="C30" i="4"/>
  <c r="A31" i="4"/>
  <c r="A30" i="4"/>
  <c r="I44" i="4"/>
  <c r="I46" i="4"/>
  <c r="I43" i="4"/>
  <c r="C44" i="4"/>
  <c r="C46" i="4"/>
  <c r="C43" i="4"/>
  <c r="B46" i="4"/>
  <c r="A44" i="4"/>
  <c r="A43" i="4"/>
  <c r="C38" i="4"/>
  <c r="A38" i="4"/>
  <c r="C36" i="4"/>
  <c r="C37" i="4"/>
  <c r="A36" i="4"/>
  <c r="A37" i="4"/>
  <c r="C31" i="4"/>
  <c r="C23" i="4"/>
  <c r="C24" i="4"/>
  <c r="C25" i="4"/>
  <c r="C22" i="4"/>
  <c r="A23" i="4"/>
  <c r="A24" i="4"/>
  <c r="A25" i="4"/>
  <c r="A22" i="4"/>
  <c r="A15" i="4"/>
  <c r="A16" i="4"/>
  <c r="A17" i="4"/>
  <c r="A14" i="4"/>
  <c r="C15" i="4"/>
  <c r="C16" i="4"/>
  <c r="C17" i="4"/>
  <c r="C14" i="4"/>
  <c r="K72" i="6"/>
  <c r="D72" i="6" s="1"/>
  <c r="E72" i="6"/>
  <c r="K71" i="6"/>
  <c r="D71" i="6" s="1"/>
  <c r="E71" i="6"/>
  <c r="K70" i="6"/>
  <c r="D70" i="6" s="1"/>
  <c r="E70" i="6"/>
  <c r="K69" i="6"/>
  <c r="D69" i="6" s="1"/>
  <c r="E69" i="6"/>
  <c r="K68" i="6"/>
  <c r="D68" i="6" s="1"/>
  <c r="E68" i="6"/>
  <c r="K67" i="6"/>
  <c r="D67" i="6" s="1"/>
  <c r="E67" i="6"/>
  <c r="K66" i="6"/>
  <c r="D66" i="6" s="1"/>
  <c r="E66" i="6"/>
  <c r="K65" i="6"/>
  <c r="D65" i="6" s="1"/>
  <c r="E65" i="6"/>
  <c r="K60" i="6"/>
  <c r="D60" i="6" s="1"/>
  <c r="E60" i="6"/>
  <c r="K59" i="6"/>
  <c r="D59" i="6" s="1"/>
  <c r="E59" i="6"/>
  <c r="K58" i="6"/>
  <c r="E58" i="6"/>
  <c r="D58" i="6"/>
  <c r="K57" i="6"/>
  <c r="E57" i="6"/>
  <c r="D57" i="6"/>
  <c r="K56" i="6"/>
  <c r="D56" i="6" s="1"/>
  <c r="E56" i="6"/>
  <c r="K55" i="6"/>
  <c r="D55" i="6" s="1"/>
  <c r="E55" i="6"/>
  <c r="K51" i="6"/>
  <c r="K50" i="6"/>
  <c r="D50" i="6" s="1"/>
  <c r="E50" i="6"/>
  <c r="K49" i="6"/>
  <c r="E49" i="6"/>
  <c r="D49" i="6"/>
  <c r="K48" i="6"/>
  <c r="E48" i="6"/>
  <c r="D48" i="6"/>
  <c r="G48" i="6" s="1"/>
  <c r="K47" i="6"/>
  <c r="D47" i="6" s="1"/>
  <c r="E47" i="6"/>
  <c r="K46" i="6"/>
  <c r="D46" i="6" s="1"/>
  <c r="E46" i="6"/>
  <c r="K45" i="6"/>
  <c r="E45" i="6"/>
  <c r="D45" i="6"/>
  <c r="K40" i="6"/>
  <c r="D40" i="6" s="1"/>
  <c r="E40" i="6"/>
  <c r="K39" i="6"/>
  <c r="D39" i="6" s="1"/>
  <c r="E39" i="6"/>
  <c r="K38" i="6"/>
  <c r="D38" i="6" s="1"/>
  <c r="E38" i="6"/>
  <c r="K37" i="6"/>
  <c r="D37" i="6" s="1"/>
  <c r="E37" i="6"/>
  <c r="K36" i="6"/>
  <c r="D36" i="6" s="1"/>
  <c r="E36" i="6"/>
  <c r="K31" i="6"/>
  <c r="D31" i="6" s="1"/>
  <c r="E31" i="6"/>
  <c r="K30" i="6"/>
  <c r="E30" i="6"/>
  <c r="D30" i="6"/>
  <c r="K25" i="6"/>
  <c r="D25" i="6" s="1"/>
  <c r="E25" i="6"/>
  <c r="K24" i="6"/>
  <c r="D24" i="6" s="1"/>
  <c r="E24" i="6"/>
  <c r="K23" i="6"/>
  <c r="D23" i="6" s="1"/>
  <c r="E23" i="6"/>
  <c r="K18" i="6"/>
  <c r="D18" i="6" s="1"/>
  <c r="G18" i="6" s="1"/>
  <c r="E18" i="6"/>
  <c r="K17" i="6"/>
  <c r="E17" i="6"/>
  <c r="D17" i="6"/>
  <c r="K16" i="6"/>
  <c r="E16" i="6"/>
  <c r="D16" i="6"/>
  <c r="K15" i="6"/>
  <c r="D15" i="6" s="1"/>
  <c r="E15" i="6"/>
  <c r="K14" i="6"/>
  <c r="D14" i="6" s="1"/>
  <c r="G14" i="6" s="1"/>
  <c r="E14" i="6"/>
  <c r="G24" i="6" l="1"/>
  <c r="G30" i="6"/>
  <c r="G58" i="6"/>
  <c r="G36" i="6"/>
  <c r="G38" i="6"/>
  <c r="G40" i="6"/>
  <c r="G56" i="6"/>
  <c r="G60" i="6"/>
  <c r="K52" i="4"/>
  <c r="K51" i="4"/>
  <c r="G51" i="4" s="1"/>
  <c r="I6" i="8"/>
  <c r="A7" i="4"/>
  <c r="H8" i="8"/>
  <c r="I8" i="8" s="1"/>
  <c r="I7" i="8"/>
  <c r="G31" i="6"/>
  <c r="G55" i="6"/>
  <c r="G61" i="6" s="1"/>
  <c r="G57" i="6"/>
  <c r="G59" i="6"/>
  <c r="K38" i="4"/>
  <c r="G38" i="4" s="1"/>
  <c r="K48" i="4"/>
  <c r="G48" i="4" s="1"/>
  <c r="K50" i="4"/>
  <c r="G50" i="4" s="1"/>
  <c r="K14" i="4"/>
  <c r="G14" i="4" s="1"/>
  <c r="K22" i="4"/>
  <c r="K36" i="4"/>
  <c r="G36" i="4" s="1"/>
  <c r="K44" i="4"/>
  <c r="G44" i="4" s="1"/>
  <c r="K16" i="4"/>
  <c r="G16" i="4" s="1"/>
  <c r="K24" i="4"/>
  <c r="G24" i="4" s="1"/>
  <c r="K43" i="4"/>
  <c r="G43" i="4" s="1"/>
  <c r="K46" i="4"/>
  <c r="D46" i="4" s="1"/>
  <c r="G46" i="4" s="1"/>
  <c r="K31" i="4"/>
  <c r="G31" i="4" s="1"/>
  <c r="K15" i="4"/>
  <c r="G15" i="4" s="1"/>
  <c r="K23" i="4"/>
  <c r="G23" i="4" s="1"/>
  <c r="K49" i="4"/>
  <c r="G49" i="4" s="1"/>
  <c r="K17" i="4"/>
  <c r="G17" i="4" s="1"/>
  <c r="K25" i="4"/>
  <c r="G25" i="4" s="1"/>
  <c r="K37" i="4"/>
  <c r="G37" i="4" s="1"/>
  <c r="K47" i="4"/>
  <c r="G47" i="4" s="1"/>
  <c r="K30" i="4"/>
  <c r="G30" i="4" s="1"/>
  <c r="G32" i="6"/>
  <c r="G15" i="6"/>
  <c r="G45" i="6"/>
  <c r="G49" i="6"/>
  <c r="G16" i="6"/>
  <c r="G17" i="6"/>
  <c r="G47" i="6"/>
  <c r="G66" i="6"/>
  <c r="G68" i="6"/>
  <c r="G70" i="6"/>
  <c r="G72" i="6"/>
  <c r="G23" i="6"/>
  <c r="G25" i="6"/>
  <c r="G37" i="6"/>
  <c r="G41" i="6" s="1"/>
  <c r="G39" i="6"/>
  <c r="G65" i="6"/>
  <c r="G67" i="6"/>
  <c r="G69" i="6"/>
  <c r="G71" i="6"/>
  <c r="G46" i="6"/>
  <c r="G50" i="6"/>
  <c r="G52" i="4" l="1"/>
  <c r="G73" i="6"/>
  <c r="G26" i="6"/>
  <c r="G32" i="4"/>
  <c r="G45" i="4"/>
  <c r="G26" i="4"/>
  <c r="G18" i="4"/>
  <c r="G39" i="4"/>
  <c r="G51" i="6"/>
  <c r="G19" i="6"/>
  <c r="G55" i="4" l="1"/>
  <c r="I55" i="4" s="1"/>
  <c r="G76" i="6"/>
</calcChain>
</file>

<file path=xl/sharedStrings.xml><?xml version="1.0" encoding="utf-8"?>
<sst xmlns="http://schemas.openxmlformats.org/spreadsheetml/2006/main" count="847" uniqueCount="261">
  <si>
    <t>-</t>
  </si>
  <si>
    <t>Capítulo</t>
  </si>
  <si>
    <t>CONSTRUCCIÓN DE VIVIENDA DE 44.56 M2, A BASE DE LOSA DE CIMENTACIÓN, MUROS DE BLOCK, TECHO DE VIGUETA Y BOVEDILLA, INSTALACIONES ELÉCTRICAS, HIDRÁULICAS Y SANITARIAS.</t>
  </si>
  <si>
    <t>Subcapítulo</t>
  </si>
  <si>
    <t xml:space="preserve">   LOSA DE CIMENTACIÓN</t>
  </si>
  <si>
    <t>Concepto</t>
  </si>
  <si>
    <t>PC-01</t>
  </si>
  <si>
    <t xml:space="preserve">      Limpia, trazo y nivelación.</t>
  </si>
  <si>
    <t>M2</t>
  </si>
  <si>
    <t>PC-02</t>
  </si>
  <si>
    <t xml:space="preserve">      Excavación a mano en terreno investigado en obra, cualquier profundidad, incluye afine de taludes y acarreo fuera de la obra de material no utilizable.</t>
  </si>
  <si>
    <t>M3</t>
  </si>
  <si>
    <t>PC-03</t>
  </si>
  <si>
    <t xml:space="preserve">      Suministro de material de banco, bajo firmes, incluyendo producción, derechos, fletes, suministro en obra, acarreos en obra y afine. (volumen medido compacto).</t>
  </si>
  <si>
    <t>PC-04</t>
  </si>
  <si>
    <t xml:space="preserve">      Relleno y compactado de material con pisón de mano y agua en capas de espesor máximo de 20 cm, incluye acarreo en carretilla libre a 20 m.</t>
  </si>
  <si>
    <t>PC-05</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</si>
  <si>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curado, vibrado, colado y todo lo necesario para su correcta ejecución.</t>
  </si>
  <si>
    <t>PC-06</t>
  </si>
  <si>
    <t xml:space="preserve">      Impermeabilización a base de producto epóxico color negro aplicado sobre los 12 cm del desplante y 20 cm del espesor de la losa y dentellón perimetral  en todo el perímetro, incluye: materiales, mano de obra, herramienta y equipo necesarios para su correcta ejecución.</t>
  </si>
  <si>
    <t>ML</t>
  </si>
  <si>
    <t xml:space="preserve">   MUROS</t>
  </si>
  <si>
    <t>MC-04</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</si>
  <si>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y todo lo necesario para su correcta ejecución.</t>
  </si>
  <si>
    <t>MC-05</t>
  </si>
  <si>
    <t xml:space="preserve">      Castillo de concreto F´c=150 kg/cm2 hecho en obra t.m.a. 3/4", 12x12 cm de sección, armado con armex 12x12-4; incluye: Cimbra y descimbra; fabricación, colado y  curado del concreto; materiales, mano de obra, equipo y todo lo necesario para su correcta ejecución.</t>
  </si>
  <si>
    <t>MC-06</t>
  </si>
  <si>
    <t xml:space="preserve">      Cadena de cerramiento de concreto F´c=150 kg/cm2 hecho en obra t.m.a. 3/4", 12x20 cm de sección, armada con armex 12X20-4; incluye: Cimbra y descimbra; fabricación, colado y  curado del concreto; materiales, mano de obra, equipo y todo lo necesario para su correcta ejecución.</t>
  </si>
  <si>
    <t xml:space="preserve">   CUBIERTA</t>
  </si>
  <si>
    <t>CU-01</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</si>
  <si>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volado de concreto de 0.19 x 0.10 m, armado de con varilla de 3/8", 1 varilla longitudinal y bastones @ .30m de .40m de longitud, colado, vibrado, curado y todo lo necesario para su correcta ejecución.</t>
  </si>
  <si>
    <t>CU-02</t>
  </si>
  <si>
    <t xml:space="preserve">      Impermeabilización de losa de azotea a base de impermeabilizante elastomerico marca termoteck o similar de 3 años de garantía, a razón de 1 m2/lt, y  tela de refuerzo sencillo, incluye limpieza y preparación de la superficie.</t>
  </si>
  <si>
    <t xml:space="preserve">   ACABADOS</t>
  </si>
  <si>
    <t>AC-01</t>
  </si>
  <si>
    <t xml:space="preserve">      Aplanado de yeso en plafones, de 1.5 cm de espesor promedio, a plomo y regla, acabado pulido, reforzada con malla pollera en toda el área incluye: perfilado de aristas y remate en columnas, trabes y muros.</t>
  </si>
  <si>
    <t>AC-02</t>
  </si>
  <si>
    <t xml:space="preserve">      Sardinel de 10x10 cm a  base de concreto hidráulico de F'c=150 kg/cm2 t.m.a. 3/4",con anclas de varilla corrugada de 3/8" según especificaciones de proyecto. Incluye: Herramienta, mano de obra y todo lo necesario para su correcta ejecución.</t>
  </si>
  <si>
    <t>AC-03</t>
  </si>
  <si>
    <t xml:space="preserve">      Suministro y colocación de azulejo de 20x30cm de color blanco de la marca porcelanite o similar asentado con cemento crest o similar, boquilla de 2 mm a base de junta crest anti-hongo o similar.  Incluye: Herramienta, mano de obra y todo lo necesario para su correcta ejecución.</t>
  </si>
  <si>
    <t>AC-04</t>
  </si>
  <si>
    <t xml:space="preserve">      Suministro y colocación de piso antiderrapante de 20x20cm de color blanco de la marca porcelanite o similar asentado con cemento crest o similar, boquilla de 2 mm a base de junta crest anti-hongo o similar. Incluye: Herramienta, mano de obra y todo lo necesario para su correcta ejecución.</t>
  </si>
  <si>
    <t>AC-05</t>
  </si>
  <si>
    <t xml:space="preserve">      Colocación de placa de cerámica en medidas de 20x20 cm, con cemento crest, en muro de fachada. Incluye; Material, herramienta, mano de obra y todo lo necesario para su correcta ejecución.</t>
  </si>
  <si>
    <t xml:space="preserve">   PUERTAS Y VENTANAS</t>
  </si>
  <si>
    <t>PV-01</t>
  </si>
  <si>
    <t xml:space="preserve">      Suministro e instalación de puerta tipo multypanel 0.90x2.06m con marco metálico de 0.96x2.10m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</si>
  <si>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PZA</t>
  </si>
  <si>
    <t>PV-02</t>
  </si>
  <si>
    <t xml:space="preserve">      Suministro e instalación de puerta de tambor 0.80x2.06m con marco metálico de 0.86x2.10m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</si>
  <si>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PV-03</t>
  </si>
  <si>
    <t xml:space="preserve">      Suministro e instalación de puerta de tambor 0.70x2.06m con marco metálico de 0.76x2.10m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</si>
  <si>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PV-04</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</si>
  <si>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</si>
  <si>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PV-05</t>
  </si>
  <si>
    <t xml:space="preserve">      Suministro y colocación  de ventana corrediza de 0.60x0.40m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</si>
  <si>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PV-06</t>
  </si>
  <si>
    <t xml:space="preserve">      Suministro e instalación de puerta tipo multypanel 0.80x2.06m con marco metálico de 0.86x2.10m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</si>
  <si>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INSTALACIONES ELÉCTRICAS</t>
  </si>
  <si>
    <t>IE-01</t>
  </si>
  <si>
    <t xml:space="preserve">      Suministro y colocación de centro de carga de dos circuitos  con una pieza de interruptor sencillo de 1x30 amperes, tubería galvanizada conduit pared delgada de 3/4", el concepto incluye ranurado, resanado con mortero cemento-arena 1:4, prueba del correcto funcionamiento de las instalaciones y todo lo necesario para su correcto funcionamiento.</t>
  </si>
  <si>
    <t>IE-02</t>
  </si>
  <si>
    <t xml:space="preserve">      Salida eléctrica para tomacorriente, incluye; Contacto doble, tapa, poliducto eléctrico, cableado con cable thw #12, ranurado, sujeción de poliducto, mano de obra y equipo.</t>
  </si>
  <si>
    <t>SAL</t>
  </si>
  <si>
    <t>IE-03</t>
  </si>
  <si>
    <t xml:space="preserve">      Salida eléctrica para apagador sencillo,  incluye: tapa de una via, poliducto eléctrico naranja reforzado de 1/2", cableado con cable thw #12, ranurado, resanado con mortero cemento-arena 1:4, sujeción de poliducto, mano de obra y equipo.</t>
  </si>
  <si>
    <t>IE-04</t>
  </si>
  <si>
    <t xml:space="preserve">      Salida eléctrica para apagador doble, incluye; tapa de dos vías, poliducto eléctrico naranja reforzado de 1/2", cableado con cable thw #12, ranurado, resanado con mortero cemento-arena 1:4, sujeción de poliducto, mano de obra y equipo.</t>
  </si>
  <si>
    <t>IE-05</t>
  </si>
  <si>
    <t xml:space="preserve">      Salida eléctrica para lámpara,  incluye; cableado con cable thw #12,  caja octogonal de 4", con poliducto naranja reforzado de 1/2", cableado, ranurado, resanado con mortero cemento-arena 1:4, sujeción de poliducto, mano de obra y equipo.</t>
  </si>
  <si>
    <t>IE-06</t>
  </si>
  <si>
    <t xml:space="preserve">      Suministro e instalación de foco incandescente de 100 watts según proyecto, incluye: la roseta de porcelana de 4" y todo lo necesario para su correcta instalación.</t>
  </si>
  <si>
    <t xml:space="preserve">   INSTALACIONES HIDRÁULICAS Y SANITARIAS</t>
  </si>
  <si>
    <t>IHS-05</t>
  </si>
  <si>
    <t xml:space="preserve">      Salidas para instalación sanitaria de 1 1/2",  2" y 4" para ventila,  lavabo, sanitario, tarja y regadera, tubería de pvc, conexiones, pegamento, ranurado, resanado con mortero cemento-arena 1:4, pendiente, materiales, mano de obra, herramienta y equipo.</t>
  </si>
  <si>
    <t>IHS-07</t>
  </si>
  <si>
    <t xml:space="preserve">      Salidas para instalación hidráulica  para  regadera agua fría y caliente, lavabo, sanitario,  tarja o zinc, con tubería cpvc de 1/2" marca duralon o similar, el concepto incluye: 2 Dispositivos economizadores de agua (DISEA M) marca EEFIMEX ó similar en regadera y lavabo, limpieza,  conexiones, ranurado, pendiente, materiales, mano de obra, herramienta,  equipo, resanado con mortero cemento-arena 1:4, prueba del correcto funcionamiento de las instalaciones y todo lo necesario para su correcto funcionamiento.</t>
  </si>
  <si>
    <t>IHS-08</t>
  </si>
  <si>
    <t xml:space="preserve">      Suministro e instalación de sanitario marca lamosa o similar línea económica  en color blanco, incluye asiento, pijas, cuello de cera, manguera flexible, llave cromada de 1/2".</t>
  </si>
  <si>
    <t>IHS-09</t>
  </si>
  <si>
    <t xml:space="preserve">      Suministro e instalación de lavabo marca lamosa o similar línea económica  en color blanco, incluye: Llave mezcladora marca helvex o similar línea económica, juego de patas, soportes, manguera flexible, llave cromada de 1/2", cespol bote.</t>
  </si>
  <si>
    <t>IHS-10</t>
  </si>
  <si>
    <t xml:space="preserve">      Suministro e instalación de regadera línea económica  incluye llaves de empotrar, manerales,  brazo y chapetón.</t>
  </si>
  <si>
    <t>IHS-11</t>
  </si>
  <si>
    <t xml:space="preserve">      Construcción de registro sanitario de 46x45cm de medida interna, a base de ladrillo recocido común de la región de 7x14x28 cm, junteado con mortero cal-arena 1:5 + 10% de cemento, base y tapa a base de concreto F'c=150 kg/cm2 con t.m.a. 3/4" reforzado con malla electrosoldada 6x6-10/10 el concepto incluye: enjarre interior con mortero cemento-arena 1:3, fabricación y colocación de dos jaladeras para la tapa a base de alambrón de 1/4", con pases a base de poliducto de 1/2". y todo lo necesario para su correcta ejecución.</t>
  </si>
  <si>
    <t>IHS-12</t>
  </si>
  <si>
    <t xml:space="preserve">      Suministro e instalación de tinaco de 600 lt de la marca rotoplas o similar con el sistema de 3 capas para garantizar una vida útil de 35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</si>
  <si>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IHS-13</t>
  </si>
  <si>
    <t xml:space="preserve">      Suministro e instalación de lavadero doble de empotrar, el concepto incluye; firme de concreto sencillo, murete de block de 12x20x40 cm, segun proyecto, la salida sanitaria con tubería pvc de 2" y la salida hidráulica con tubería cpvc de 1/2", llave de jardín de 1/2", dispositivo economizador de agua (DISEA M) marca EEFIMEX ó similar,  resanado con mortero cemento-arena 1:4  y todo lo necesario para su correcto funcionamiento.</t>
  </si>
  <si>
    <t>FORMATO N0. 22</t>
  </si>
  <si>
    <t>CATÁLOGO DE CONCEPTOS, CANTIDADES DE OBRA, PRECIOS UNITARIOS, IMPORTES PARCIALES Y TOTALES DE LA PROPUESTA</t>
  </si>
  <si>
    <t>DEL ESTADO DE SONORA</t>
  </si>
  <si>
    <t xml:space="preserve">FECHA DE PRESENTACIÓN DE LA PROPUESTA: </t>
  </si>
  <si>
    <t>LICITACIÓN No.:</t>
  </si>
  <si>
    <t xml:space="preserve"> </t>
  </si>
  <si>
    <t>CANTIDADES DE OBRA, PRECIOS UNITARIOS E IMPORTES</t>
  </si>
  <si>
    <t>CLAVE</t>
  </si>
  <si>
    <t>DESCRIPCIÓN</t>
  </si>
  <si>
    <t>UNIDAD</t>
  </si>
  <si>
    <t>CANTIDAD</t>
  </si>
  <si>
    <t>P. UNIT. CON NUMERO</t>
  </si>
  <si>
    <t>PRECIO UNIT. CON LETRA</t>
  </si>
  <si>
    <t>IMPORTE</t>
  </si>
  <si>
    <t>LOSA DE CIMENTACIÓN</t>
  </si>
  <si>
    <t>PESOS 00/100 M.N.**</t>
  </si>
  <si>
    <t>MUROS</t>
  </si>
  <si>
    <t>TECHO</t>
  </si>
  <si>
    <t>ACABADOS</t>
  </si>
  <si>
    <t>PUERTAS Y VENTANAS</t>
  </si>
  <si>
    <t>INSTALACIONES ELÉCTRICAS</t>
  </si>
  <si>
    <t>INSTALACIONES HIDRÁULICAS Y SANITARIAS</t>
  </si>
  <si>
    <t xml:space="preserve">TOTAL DE PRESUPUESTO **                                             </t>
  </si>
  <si>
    <t>TOTAL DE PRESUPUESTO</t>
  </si>
  <si>
    <t xml:space="preserve">COMISION DE VIVIENDA </t>
  </si>
  <si>
    <t>CONSTRUCCIÓN DE  1 (UNA) VIVIENDA DE 40.01 M2, A BASE DE LOSA DE CIMENTACIÓN, MUROS DE BLOCK, TECHO DE VIGUETA Y BOVEDILLA, INSTALACIONES ELÉCTRICAS, HIDRÁULICAS Y SANITARIAS. EN EL MUNICIPIO DE __________ SONORA.</t>
  </si>
  <si>
    <t>Ml</t>
  </si>
  <si>
    <t>PC-07</t>
  </si>
  <si>
    <t xml:space="preserve">      Afine, nivelacion y compactacion de terreno natural para desplante de losa de cimentacio, incluye todo lo necesario para su correcta ejecucion.</t>
  </si>
  <si>
    <t>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</si>
  <si>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aparente por ambas caras.</t>
  </si>
  <si>
    <t>MC-02</t>
  </si>
  <si>
    <t xml:space="preserve">      Castillo de concreto F´c=150 kg/cm2 hecho en obra t.m.a. 3/4", 12x12 cm de sección, armado con armex 12x12-4; incluye: cimbra aparente y descimbra; fabricación, colado y  curado del concreto; materiales y mano de obra, deberá de quedar con acabado final aparente.</t>
  </si>
  <si>
    <t>MC-03</t>
  </si>
  <si>
    <t xml:space="preserve">      Cadena de cerramiento de concreto F´c=150 kg/cm2 hecho en obra t.m.a. 3/4", 12x20 cm de sección, armada con armex 12X20-4; incluye: cimbra aparente y descimbra; fabricación, colado y  curado del concreto; materiales y mano de obra, deberá de quedar con acabado final aparente.</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</si>
  <si>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volado de concreto armado de 0.19x0.10m, colado, vibrado, curado y todo lo necesario para su correcta ejecución.</t>
  </si>
  <si>
    <t xml:space="preserve">      Impermeabilización de losa de azotea a base de impermeabilizante elastomerico marca termoteck o similar de 3 años de garantía,a razón de 1 m2/lt, y  tela de refuerzo sencillo, incluye limpieza y preparación de la superficie.</t>
  </si>
  <si>
    <t xml:space="preserve">      Sardinel de 10x10 cm a  base de concreto hidráulico de F'c=150 kg/cm2 t.m.a. 3/4". Incluye: Herramienta, mano de obra y todo lo necesario para su correcta ejecución.</t>
  </si>
  <si>
    <t>AC-09</t>
  </si>
  <si>
    <t>Pza</t>
  </si>
  <si>
    <t xml:space="preserve">      Salida eléctrica para tomacorriente, incluye; Contacto doble, tapa, poliducto eléctrico, cableado, ranurado, sujeción de poliducto, mano de obra y equipo.</t>
  </si>
  <si>
    <t>Sal</t>
  </si>
  <si>
    <t xml:space="preserve">      Salida eléctrica para lámpara,  incluye; cableado con cable thw #12,  caja octogonal de 4", con poliducto naranja reforzado de 1/2", cableado, ranurado, resanado con mortero cemento arena 1:4, sujeción de poliducto, mano de obra y equipo.</t>
  </si>
  <si>
    <t xml:space="preserve">      Suministro e instalación de foco fluorescente espiral 23 w. De luz fria con 100 W de iluminacion según proyecto, incluye: la roseta de porcelana de 4" y todo lo necesario para su correcta instalación.</t>
  </si>
  <si>
    <t>IHS-01</t>
  </si>
  <si>
    <t>IHS-02</t>
  </si>
  <si>
    <t xml:space="preserve">      Salidas para instalación hidráulica  para  regadera agua fría y caliente, lavabo, sanitario,  tarja o zinc,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</si>
  <si>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IHS-03</t>
  </si>
  <si>
    <t>IHS-04</t>
  </si>
  <si>
    <t xml:space="preserve">      Suministro e instalación de lavabo marca lamosa o similar línea económica  en color blanco, incluye: Llave mezcladora marca helvex o similar línea económica, patas, soportes, manguera flexible, llave cromada de 1/2", cespol bote.</t>
  </si>
  <si>
    <t xml:space="preserve">      Suministro e instalación de regadera línea económica  incluye brazo y chapetón.</t>
  </si>
  <si>
    <t>IHS-06</t>
  </si>
  <si>
    <t xml:space="preserve">      Suministro e instalación de lavadero doble de empotrar, el concepto incluye; firme de concreto sencillo, murete de block de 12x20x40 cm, la salida sanitaria con tubería pvc de 2" y la salida hidráulica con tubería cpvc de 1/2", llave de jardín de 1/2",  resanado con mortero cemento-arena 1:4  y todo lo necesario para su correcto funcionamiento.</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</si>
  <si>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fumigacion antitermitas con fumigante aditivo adherente termidor o similar, curado, vibrado, colado y todo lo necesario para su correcta ejecución.</t>
  </si>
  <si>
    <t xml:space="preserve">      LOSA DE CIMENTACION</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</si>
  <si>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con boquilla cortada a hueso.</t>
  </si>
  <si>
    <t xml:space="preserve">      Construcción de pretil  a base de block de 12x20x40 cm junteado con mortero cemento arena proporción 1:4, incluye; plomeado, relleno de huecos en parte superior y en parte inferior para nivelar con concreto F´c= 150 kg/cm2 hecho en obra t.m.a. 3/4", materiales, mano de obra, herramienta, equipo, con boquilla cortada a hueso.</t>
  </si>
  <si>
    <t xml:space="preserve">      Construcción de diamantes a base de  mortero cemento-arena 1:4  2.5 cm de e spesor promedio  acabado floteado para recibir impermeabilizacion, incluye trazo y ejecucion de pendientes, elevacion de materiales hasta 3.00 m, material, herramienta y mano de obra.</t>
  </si>
  <si>
    <t>m2</t>
  </si>
  <si>
    <t xml:space="preserve">      Suministro y Colocacion de gargola tipo cuadrada sencilla incluye demolicion, mortero cemento-arena 1:4 y todo lo necesario para su correcta instalacion.</t>
  </si>
  <si>
    <t>pza</t>
  </si>
  <si>
    <t xml:space="preserve">      CUBIERTA</t>
  </si>
  <si>
    <t xml:space="preserve">      ACABADOS</t>
  </si>
  <si>
    <t xml:space="preserve">      Chaflán de 10x10 cms. con pasta de cemento-arena prop. 1:4, según detalle indicado en los planos, Incluye: Material, mano de obra, herramienta y todo lo necesario para su correcta ejecución.</t>
  </si>
  <si>
    <t xml:space="preserve">      PUERTAS Y VENTANAS</t>
  </si>
  <si>
    <t xml:space="preserve">      INSTALACIONES ELECTRICAS</t>
  </si>
  <si>
    <t>CONSTRUCCIÓN DE RECAMARA ADICIONAL  DE 16.48 M2 URBANA  A BASE DE LOSA DE CIMENTACIÓN, MUROS DE BLOCK, TECHO DE VIGUETA E INSTALACIONES ELÉCTRICAS, EN LOS MUNICIPIOS  DE SONORA.</t>
  </si>
  <si>
    <t>1.-</t>
  </si>
  <si>
    <t>PC-01U</t>
  </si>
  <si>
    <t>PC-02U</t>
  </si>
  <si>
    <t>PC-05U</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</si>
  <si>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</si>
  <si>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PC-06U</t>
  </si>
  <si>
    <t>PC-07U</t>
  </si>
  <si>
    <t>2.-</t>
  </si>
  <si>
    <t xml:space="preserve">      ALBAÑILERIA</t>
  </si>
  <si>
    <t>MC-01U</t>
  </si>
  <si>
    <t>MC-02U</t>
  </si>
  <si>
    <t xml:space="preserve">      Castillo K-1 de concreto F´c=150 kg/cm2 hecho en obra t.m.a. 3/4", 12x12 cm de sección, armado con armex 12x12-4; incluye: cimbra aparente y descimbra; fabricación, colado y  curado del concreto; materiales y mano de obra, deberá de quedar con acabado final aparente.</t>
  </si>
  <si>
    <t>MC-02UA</t>
  </si>
  <si>
    <t xml:space="preserve">      Castillo K-2 ahogados de 2.50 ML de altura incluye el pretil, con  concreto F´c=150 kg/cm2 hecho en obra t.m.a. 3/4", con una varilla corrugada de refuerzo de 3/8";  armado, colado y  vibrado del concreto; materiales y mano de obra,.</t>
  </si>
  <si>
    <t>MC-03U</t>
  </si>
  <si>
    <t>MC-04U</t>
  </si>
  <si>
    <t>MC-05U</t>
  </si>
  <si>
    <t>MC-06U</t>
  </si>
  <si>
    <t>3.-</t>
  </si>
  <si>
    <t>CU-01U</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</si>
  <si>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10-36 y Bovedilla de poliestireno de 61x122 x11 cms de espesor</t>
  </si>
  <si>
    <t>CU-02U</t>
  </si>
  <si>
    <t>4.-</t>
  </si>
  <si>
    <t>AC-01U</t>
  </si>
  <si>
    <t>AC-03U</t>
  </si>
  <si>
    <t>AC-09U</t>
  </si>
  <si>
    <t>AC-14U</t>
  </si>
  <si>
    <t>AC-13U</t>
  </si>
  <si>
    <t xml:space="preserve">      Aplanado de mezcla en muros, a base de mortero cemento arena 1:3,  acabado fino floteado , incluye: material, mano de obra, remates y emboquillado.</t>
  </si>
  <si>
    <t>5.-</t>
  </si>
  <si>
    <t>PV-04U</t>
  </si>
  <si>
    <t>PV-06U</t>
  </si>
  <si>
    <t>6.-</t>
  </si>
  <si>
    <t>IE-02U</t>
  </si>
  <si>
    <t>IE-03U</t>
  </si>
  <si>
    <t>IE-05U</t>
  </si>
  <si>
    <t xml:space="preserve">      Salida eléctrica para lámpara,  incluye; la roseta de porcelana de 4" , cableado con cable thw #12,  caja octogonal de 4", con poliducto naranja reforzado de 1/2", cableado, ranurado, resanado con mortero cemento arena 1:4, sujeción de poliducto, mano de obra y equipo.</t>
  </si>
  <si>
    <t>IE-06U</t>
  </si>
  <si>
    <t xml:space="preserve">      Suministro  de foco fluorescente espiral 23 w. De luz fria con 100 W de iluminacion según proyecto,</t>
  </si>
  <si>
    <t>INSTALACIONES ELECTRICAS</t>
  </si>
  <si>
    <t>LOCALIDAD</t>
  </si>
  <si>
    <t>ACCIONES</t>
  </si>
  <si>
    <t>MUNICIPIO</t>
  </si>
  <si>
    <t>NUMERO</t>
  </si>
  <si>
    <t>DESCRIPCION</t>
  </si>
  <si>
    <t>F. INICIO</t>
  </si>
  <si>
    <t>F. TERMINO</t>
  </si>
  <si>
    <t>PLAZO:</t>
  </si>
  <si>
    <t>(Nombre o razón social del licitante)</t>
  </si>
  <si>
    <t>(Nombre y firma del apoderado Legal)</t>
  </si>
  <si>
    <t>F.INICIO</t>
  </si>
  <si>
    <t>F.TERMINO</t>
  </si>
  <si>
    <t>PLAZO</t>
  </si>
  <si>
    <t>F. PRESENTACION</t>
  </si>
  <si>
    <t xml:space="preserve">      Impermeabilización de losa de azotea a base de impermeabilizante elastomerico de 3 años de garantía,a razón de 1 m2/lt, y  tela de refuerzo sencillo, incluye limpieza y preparación de la superficie.</t>
  </si>
  <si>
    <t xml:space="preserve">      Cemento blanco, en muro de fachada para colocacion de placa Incluye; Material, herramienta, mano de obra y todo lo necesario para su correcta ejecución.</t>
  </si>
  <si>
    <t xml:space="preserve">      Pintura vinílica lavable en muros y plafond  incluye: material, limpieza, rebabeado, preparación de la superficie, aplicación de sellador vinílico y dos manos de pintura.</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</si>
  <si>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acabado en latón brillante para exterior, dos bisagras de 3", pintura esmalte anticorrosivo color blanco, perfilado del hueco previo a su colocación con mortero cemento-arena 1:4. Herramienta, mano de obra y todo lo necesario para su correcta ejecución.</t>
  </si>
  <si>
    <t>CONSTRUCCIÓN DE RECAMARA ADICIONAL  DE 16.65 M2 URBANA  A BASE DE LOSA DE CIMENTACIÓN, MUROS DE BLOCK, TECHO DE VIGUETA E INSTALACIONES ELÉCTRICAS, EN LOS MUNICIPIOS  DE SONORA.</t>
  </si>
  <si>
    <t xml:space="preserve">   LOSA DE CIMENTACION</t>
  </si>
  <si>
    <t>ESP-PC01</t>
  </si>
  <si>
    <t>ESP-PC02</t>
  </si>
  <si>
    <t>ESP-PC05</t>
  </si>
  <si>
    <t xml:space="preserve">      Losa de Cimentación de 9 cm de espesor, a base de concreto F'c=200  kg/cm2; t.m.a. 3/4" hecho en obra; reforzado con  malla electrosoldada 6x6-10/10, cadena perimetral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</si>
  <si>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ESP-PC06</t>
  </si>
  <si>
    <t xml:space="preserve">      Impermeabilización a base de producto epóxico color negro aplicado sobre los 12 cm del desplante  incluye: materiales, mano de obra, herramienta y equipo necesarios para su correcta ejecución.</t>
  </si>
  <si>
    <t xml:space="preserve">   ALBAÑILERIA</t>
  </si>
  <si>
    <t>ESP-MC01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</si>
  <si>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acabado comun.</t>
  </si>
  <si>
    <t>ESP-MC02</t>
  </si>
  <si>
    <t>ESP-MC02A</t>
  </si>
  <si>
    <t>ESP-MC03</t>
  </si>
  <si>
    <t xml:space="preserve">      Cadena de cerramiento de concreto F´c=200 kg/cm2 hecho en obra t.m.a. 3/4", 12x20 cm de sección, armada con armex 12X20-4; incluye: cimbra aparente y descimbra; fabricación, colado y  curado del concreto; materiales y mano de obra, deberá de quedar con acabado final aparente.</t>
  </si>
  <si>
    <t>ESP-CU01</t>
  </si>
  <si>
    <t xml:space="preserve">      Losa aligerada de 16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12-36 y Bovedilla de poliestireno de 61x122 x11 cms de espesor; volado de 15x10 cms armado con varilla longitudinal de 3/8" y bastones de 40 cms de longitud a cada 30 cms  y gotero  a  base de tuino de madera de 1" (2.54 cms)</t>
  </si>
  <si>
    <t>ESP-CU02</t>
  </si>
  <si>
    <t xml:space="preserve">      Impermeabilización de losa de azotea a base de impermeabilizante elastomerico de 3 años de garantía,a razón de 1 m2/lt, y  tela reforzada, incluye: 3 manos de impermeabilizante , limpieza y preparación de la superficie.</t>
  </si>
  <si>
    <t>ESP-AC03</t>
  </si>
  <si>
    <t>ESP-AC14</t>
  </si>
  <si>
    <t xml:space="preserve">      Pintura vinílica lavable en muros exteriores, interiores y plafond de yeso, incluye: material, limpieza, rebabeado, preparación de la superficie, aplicación de sellador vinílico y dos manos de pintura.</t>
  </si>
  <si>
    <t>ESP-AC13</t>
  </si>
  <si>
    <t xml:space="preserve">      Aplanado grueso en muros exteriores e interiores  a base de  mortero cemento arena 1:4 en un espesor minimo de 1.5 cms , y terminado fino floteado con mortero cemento-arena 1:3 incluye: perfilado de aristas, remates, material, mano de obra y emboquillado.</t>
  </si>
  <si>
    <t>ESP-PV04U</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</si>
  <si>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</si>
  <si>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ESP-PV06U</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</si>
  <si>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</si>
  <si>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INSTALACIONES ELECTRICAS</t>
  </si>
  <si>
    <t>ESP-IE02</t>
  </si>
  <si>
    <t>ESP-IE03</t>
  </si>
  <si>
    <t>ESP-IE05</t>
  </si>
  <si>
    <t xml:space="preserve">      Salida eléctrica para lámpara,  incluye; Roseta de porcelana de 4", cableado con cable thw #12,  caja octogonal de 4", con poliducto naranja reforzado de 1/2", cableado, ranurado, resanado con mortero cemento arena 1:4, sujeción de poliducto, mano de obra y equipo.</t>
  </si>
  <si>
    <t>ESP-IE06</t>
  </si>
  <si>
    <t>IE-07U</t>
  </si>
  <si>
    <t>ESP-IE07</t>
  </si>
  <si>
    <t xml:space="preserve">      Alimentación eléctrica de la vivienda existente a la recamara adicional para una distancia maxima de 6 mts el concepto incluye; poliducto naranja reforzado, cable thw #12, prueba del funcionamiento de las instalaciones y todo lo necesario para su correcta ejecucion.</t>
  </si>
  <si>
    <t>Sal,</t>
  </si>
  <si>
    <t>TERMINACION DE 159(CIENTO CINCUENTA Y NUEVE)  RECAMARA ADICIONALES  DE 16.65 M2 URBANA  A BASE DE LOSA DE CIMENTACIÓN, MUROS DE BLOCK, TECHO DE VIGUETA E INSTALACIONES ELÉCTRICAS, EN VARIAS LOCALIDADES DE  LOS MUNICIPIOS ETCHOJOA Y HERMOSILLO  DE SONORA.</t>
  </si>
  <si>
    <t xml:space="preserve">      Impermeabilización a base de producto epóxico color negro aplicado sobre los 12 cm del desplante y 9 cm del espesor de la losa en todo el perímetro, incluye: materiales, mano de obra, herramienta y equipo necesarios para su correcta ejecución.</t>
  </si>
  <si>
    <t xml:space="preserve">      Construcción de muro de block de 12x20x40 cm junteado con mortero cemento arena proporción 1:4, incluye; plomeado, relleno de huecos en contorno de ventanas a base de concreto F´c= 150 kg/cm2 hecho en obra t.m.a. 3/4", materiales, mano de obra, herramienta, equipo, deberá quedar acabado comun.</t>
  </si>
  <si>
    <t>AC-13UA</t>
  </si>
  <si>
    <t xml:space="preserve">      Aplanado grueso en muros exteriores e interiroes  a base de  mortero cemento arena 1:4 en un espesor minimo de 1.5 cms , y terminado fino floteado con mortero cemento-arena 1:3 incluye: perfilado de aristas, remates, material, mano de obra y emboquillado.</t>
  </si>
  <si>
    <t>PV-01U</t>
  </si>
  <si>
    <t xml:space="preserve">      Suministro e instalación de puerta de 0.90x2.06 mts, tipo multypanel lisa, fabricado con hoja de acero liso galvanizado cal. 28, con bastidor de madera de pino estufado, terminado en color blanco, relleno de esouma rigida de poliuretano con una densidad de 32 a 34 kg/m3 .,incluye marco metálico de 0.96x2.10m fabricado a base de perfil tubular M-225, 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</si>
  <si>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Salida eléctrica para apagador sencillo de palanca color marfil marca leviton o similar,  incluye: tapa de una via, poliducto eléctrico naranja reforzado de 1/2", cableado con cable thw #12, ranurado, resanado con mortero cemento-arena 1:4, sujeción de poliducto, mano de obra y equipo.</t>
  </si>
  <si>
    <t>TERMINACION DE 69(SESENTA Y NUEVE)  RECAMARA ADICIONALES  DE 16.65 M2 URBANA  A BASE DE LOSA DE CIMENTACIÓN, MUROS DE BLOCK, TECHO DE VIGUETA E INSTALACIONES ELÉCTRICAS, EN LA OCALIDAD DE  CUMPAS,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</si>
</sst>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quot;$&quot;* #,##0.00_-;\-&quot;$&quot;* #,##0.00_-;_-&quot;$&quot;* &quot;-&quot;??_-;_-@_-"/>
    <numFmt numFmtId="166" formatCode="[$-F800]dddd\,\ mmmm\ dd\,\ yyyy"/>
    <numFmt numFmtId="167" formatCode="_(&quot;$&quot;* #,##0.00_);_(&quot;$&quot;* \(#,##0.00\);_(&quot;$&quot;* &quot;-&quot;??_);_(@_)"/>
    <numFmt numFmtId="168" formatCode="&quot;$&quot;#,##0.00;[Red]&quot;$&quot;#,##0.00"/>
    <numFmt numFmtId="169" formatCode="_-* #,##0.000_-;\-* #,##0.000_-;_-* &quot;-&quot;??_-;_-@_-"/>
  </numFmts>
  <fonts count="20" x14ac:knownFonts="1">
    <font>
      <sz val="11"/>
      <color theme="1"/>
      <name val="Calibri"/>
      <family val="2"/>
      <scheme val="minor"/>
    </font>
    <font>
      <sz val="8"/>
      <name val="Arial"/>
      <family val="2"/>
    </font>
    <font>
      <b/>
      <sz val="9"/>
      <color indexed="8"/>
      <name val="Arial"/>
      <family val="2"/>
    </font>
    <font>
      <b/>
      <sz val="11"/>
      <name val="Arial"/>
      <family val="2"/>
    </font>
    <font>
      <b/>
      <sz val="10"/>
      <color indexed="8"/>
      <name val="Arial"/>
      <family val="2"/>
    </font>
    <font>
      <sz val="10"/>
      <name val="Arial"/>
      <family val="2"/>
    </font>
    <font>
      <sz val="10"/>
      <name val="MS Sans Serif"/>
      <family val="2"/>
    </font>
    <font>
      <b/>
      <sz val="14"/>
      <name val="Arial"/>
      <family val="2"/>
    </font>
    <font>
      <sz val="8"/>
      <name val="Tahoma"/>
      <family val="2"/>
    </font>
    <font>
      <sz val="9"/>
      <name val="Arial"/>
      <family val="2"/>
    </font>
    <font>
      <b/>
      <sz val="9"/>
      <name val="Arial"/>
      <family val="2"/>
    </font>
    <font>
      <sz val="9"/>
      <name val="Tahoma"/>
      <family val="2"/>
    </font>
    <font>
      <b/>
      <sz val="9"/>
      <color indexed="9"/>
      <name val="Arial"/>
      <family val="2"/>
    </font>
    <font>
      <b/>
      <sz val="9"/>
      <name val="Tahoma"/>
      <family val="2"/>
    </font>
    <font>
      <sz val="9"/>
      <color indexed="8"/>
      <name val="Arial"/>
      <family val="2"/>
    </font>
    <font>
      <sz val="28"/>
      <name val="Arial"/>
      <family val="2"/>
    </font>
    <font>
      <b/>
      <sz val="12"/>
      <name val="Arial"/>
      <family val="2"/>
    </font>
    <font>
      <sz val="11"/>
      <color theme="1"/>
      <name val="Calibri"/>
      <family val="2"/>
      <scheme val="minor"/>
    </font>
    <font>
      <sz val="10"/>
      <name val="Arial"/>
      <family val="2"/>
    </font>
    <font>
      <b/>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xf numFmtId="164" fontId="5" fillId="0" borderId="0" applyFont="0" applyFill="0" applyBorder="0" applyAlignment="0" applyProtection="0"/>
    <xf numFmtId="0" fontId="6" fillId="0" borderId="0"/>
    <xf numFmtId="0" fontId="5" fillId="0" borderId="0"/>
    <xf numFmtId="0" fontId="8" fillId="0" borderId="0"/>
    <xf numFmtId="165" fontId="5" fillId="0" borderId="0" applyFont="0" applyFill="0" applyBorder="0" applyAlignment="0" applyProtection="0"/>
    <xf numFmtId="167" fontId="8" fillId="0" borderId="0" applyFont="0" applyFill="0" applyBorder="0" applyAlignment="0" applyProtection="0"/>
    <xf numFmtId="164" fontId="5" fillId="0" borderId="0" applyFont="0" applyFill="0" applyBorder="0" applyAlignment="0" applyProtection="0"/>
    <xf numFmtId="0" fontId="5" fillId="0" borderId="0"/>
    <xf numFmtId="164" fontId="17" fillId="0" borderId="0" applyFont="0" applyFill="0" applyBorder="0" applyAlignment="0" applyProtection="0"/>
    <xf numFmtId="0" fontId="18" fillId="0" borderId="0"/>
    <xf numFmtId="164" fontId="18" fillId="0" borderId="0" applyFont="0" applyFill="0" applyBorder="0" applyAlignment="0" applyProtection="0"/>
  </cellStyleXfs>
  <cellXfs count="218">
    <xf numFmtId="0" fontId="0" fillId="0" borderId="0" xfId="0"/>
    <xf numFmtId="4" fontId="0" fillId="0" borderId="0" xfId="0" applyNumberFormat="1"/>
    <xf numFmtId="0" fontId="0" fillId="0" borderId="0" xfId="0" applyNumberFormat="1"/>
    <xf numFmtId="164" fontId="9" fillId="0" borderId="0" xfId="8" applyFont="1" applyBorder="1" applyAlignment="1">
      <alignment horizontal="left" vertical="top"/>
    </xf>
    <xf numFmtId="165" fontId="9" fillId="0" borderId="0" xfId="9" applyNumberFormat="1" applyFont="1" applyBorder="1" applyAlignment="1">
      <alignment horizontal="right" vertical="center"/>
    </xf>
    <xf numFmtId="0" fontId="9" fillId="0" borderId="0" xfId="3" applyFont="1" applyBorder="1" applyAlignment="1">
      <alignment horizontal="left" vertical="top" wrapText="1"/>
    </xf>
    <xf numFmtId="165" fontId="9" fillId="0" borderId="0" xfId="3" applyNumberFormat="1" applyFont="1" applyBorder="1" applyAlignment="1">
      <alignment horizontal="right" vertical="center"/>
    </xf>
    <xf numFmtId="0" fontId="10" fillId="0" borderId="0" xfId="3" applyFont="1" applyBorder="1" applyAlignment="1">
      <alignment horizontal="left" vertical="top" wrapText="1"/>
    </xf>
    <xf numFmtId="165" fontId="10" fillId="0" borderId="0" xfId="3" applyNumberFormat="1" applyFont="1" applyBorder="1" applyAlignment="1">
      <alignment horizontal="right" vertical="center"/>
    </xf>
    <xf numFmtId="0" fontId="9" fillId="0" borderId="0" xfId="3" applyFont="1" applyBorder="1" applyAlignment="1">
      <alignment vertical="top"/>
    </xf>
    <xf numFmtId="0" fontId="10" fillId="0" borderId="0" xfId="3" applyFont="1" applyBorder="1" applyAlignment="1">
      <alignment horizontal="justify" vertical="top" wrapText="1"/>
    </xf>
    <xf numFmtId="0" fontId="9" fillId="0" borderId="0" xfId="3" applyFont="1" applyBorder="1" applyAlignment="1">
      <alignment vertical="top" wrapText="1"/>
    </xf>
    <xf numFmtId="0" fontId="10" fillId="0" borderId="0" xfId="3" applyFont="1" applyBorder="1" applyAlignment="1">
      <alignment vertical="top" wrapText="1"/>
    </xf>
    <xf numFmtId="0" fontId="11" fillId="0" borderId="25" xfId="5" applyFont="1" applyBorder="1"/>
    <xf numFmtId="0" fontId="11" fillId="0" borderId="26" xfId="5" applyFont="1" applyBorder="1" applyAlignment="1">
      <alignment wrapText="1"/>
    </xf>
    <xf numFmtId="0" fontId="11" fillId="0" borderId="26" xfId="5" applyFont="1" applyBorder="1" applyAlignment="1">
      <alignment horizontal="center" vertical="center"/>
    </xf>
    <xf numFmtId="2" fontId="11" fillId="0" borderId="26" xfId="5" applyNumberFormat="1" applyFont="1" applyBorder="1" applyAlignment="1">
      <alignment horizontal="center" vertical="center"/>
    </xf>
    <xf numFmtId="0" fontId="11" fillId="0" borderId="28" xfId="5" applyFont="1" applyBorder="1"/>
    <xf numFmtId="0" fontId="11" fillId="0" borderId="11" xfId="5" applyFont="1" applyBorder="1" applyAlignment="1">
      <alignment wrapText="1"/>
    </xf>
    <xf numFmtId="0" fontId="11" fillId="0" borderId="11" xfId="5" applyFont="1" applyBorder="1" applyAlignment="1">
      <alignment horizontal="center" vertical="center"/>
    </xf>
    <xf numFmtId="2" fontId="11" fillId="0" borderId="11" xfId="5" applyNumberFormat="1" applyFont="1" applyBorder="1" applyAlignment="1">
      <alignment horizontal="center" vertical="center"/>
    </xf>
    <xf numFmtId="0" fontId="11" fillId="0" borderId="30" xfId="5" applyFont="1" applyBorder="1"/>
    <xf numFmtId="0" fontId="11" fillId="0" borderId="31" xfId="5" applyFont="1" applyBorder="1" applyAlignment="1">
      <alignment wrapText="1"/>
    </xf>
    <xf numFmtId="0" fontId="11" fillId="0" borderId="31" xfId="5" applyFont="1" applyBorder="1" applyAlignment="1">
      <alignment horizontal="center" vertical="center"/>
    </xf>
    <xf numFmtId="2" fontId="11" fillId="0" borderId="31" xfId="5" applyNumberFormat="1" applyFont="1" applyBorder="1" applyAlignment="1">
      <alignment horizontal="center" vertical="center"/>
    </xf>
    <xf numFmtId="0" fontId="9" fillId="0" borderId="0" xfId="1" applyFont="1" applyAlignment="1">
      <alignment horizontal="center"/>
    </xf>
    <xf numFmtId="0" fontId="9" fillId="0" borderId="0" xfId="1" applyFont="1"/>
    <xf numFmtId="0" fontId="9" fillId="0" borderId="0" xfId="1" applyFont="1" applyAlignment="1">
      <alignment horizontal="center" vertical="center"/>
    </xf>
    <xf numFmtId="2" fontId="9" fillId="0" borderId="0" xfId="1" applyNumberFormat="1" applyFont="1" applyAlignment="1">
      <alignment horizontal="center" vertical="center"/>
    </xf>
    <xf numFmtId="0" fontId="9" fillId="0" borderId="0" xfId="1" applyFont="1" applyFill="1" applyAlignment="1">
      <alignment horizontal="center"/>
    </xf>
    <xf numFmtId="0" fontId="9" fillId="0" borderId="0" xfId="1" applyFont="1" applyFill="1"/>
    <xf numFmtId="0" fontId="9" fillId="0" borderId="0" xfId="1" applyFont="1" applyFill="1" applyAlignment="1">
      <alignment horizontal="center" vertical="center"/>
    </xf>
    <xf numFmtId="2" fontId="9" fillId="0" borderId="0" xfId="1" applyNumberFormat="1" applyFont="1" applyFill="1" applyAlignment="1">
      <alignment horizontal="center" vertical="center"/>
    </xf>
    <xf numFmtId="0" fontId="12" fillId="0" borderId="0" xfId="1" applyFont="1" applyFill="1" applyAlignment="1">
      <alignment horizontal="center"/>
    </xf>
    <xf numFmtId="166" fontId="9" fillId="0" borderId="0" xfId="1" applyNumberFormat="1" applyFont="1"/>
    <xf numFmtId="164" fontId="9" fillId="0" borderId="0" xfId="2" applyFont="1"/>
    <xf numFmtId="0" fontId="10" fillId="0" borderId="0" xfId="1" applyFont="1"/>
    <xf numFmtId="0" fontId="10" fillId="4" borderId="24" xfId="1" applyFont="1" applyFill="1" applyBorder="1" applyAlignment="1">
      <alignment horizontal="center" vertical="center" wrapText="1"/>
    </xf>
    <xf numFmtId="2" fontId="10" fillId="4" borderId="24"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xf>
    <xf numFmtId="0" fontId="9" fillId="0" borderId="0" xfId="1" applyFont="1" applyFill="1" applyBorder="1"/>
    <xf numFmtId="0" fontId="9" fillId="0" borderId="0" xfId="4" applyFont="1"/>
    <xf numFmtId="4" fontId="9" fillId="0" borderId="0" xfId="4" applyNumberFormat="1" applyFont="1"/>
    <xf numFmtId="0" fontId="9" fillId="0" borderId="0" xfId="1" applyFont="1" applyAlignment="1">
      <alignment vertical="top"/>
    </xf>
    <xf numFmtId="0" fontId="9" fillId="0" borderId="0" xfId="4" applyNumberFormat="1" applyFont="1"/>
    <xf numFmtId="0" fontId="9" fillId="0" borderId="0" xfId="1" applyFont="1" applyAlignment="1">
      <alignment vertical="center"/>
    </xf>
    <xf numFmtId="2" fontId="10" fillId="0" borderId="1" xfId="1" applyNumberFormat="1" applyFont="1" applyBorder="1" applyAlignment="1">
      <alignment horizontal="center" vertical="center"/>
    </xf>
    <xf numFmtId="0" fontId="9" fillId="0" borderId="8" xfId="1" applyFont="1" applyBorder="1" applyAlignment="1">
      <alignment vertical="center"/>
    </xf>
    <xf numFmtId="0" fontId="9" fillId="0" borderId="2"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horizontal="center" vertical="center" wrapText="1"/>
    </xf>
    <xf numFmtId="0" fontId="9" fillId="0" borderId="30" xfId="1" applyFont="1" applyBorder="1" applyAlignment="1">
      <alignment horizontal="center" vertical="center" wrapText="1"/>
    </xf>
    <xf numFmtId="2" fontId="2" fillId="5" borderId="4" xfId="1" applyNumberFormat="1" applyFont="1" applyFill="1" applyBorder="1" applyAlignment="1">
      <alignment horizontal="center" vertical="center"/>
    </xf>
    <xf numFmtId="0" fontId="2" fillId="5" borderId="4" xfId="1" applyFont="1" applyFill="1" applyBorder="1" applyAlignment="1">
      <alignment horizontal="center" vertical="center"/>
    </xf>
    <xf numFmtId="165" fontId="2" fillId="5" borderId="4" xfId="6" applyFont="1" applyFill="1" applyBorder="1" applyAlignment="1">
      <alignment horizontal="center" vertical="center"/>
    </xf>
    <xf numFmtId="2" fontId="2" fillId="5" borderId="0" xfId="1" applyNumberFormat="1" applyFont="1" applyFill="1" applyBorder="1" applyAlignment="1">
      <alignment horizontal="center" vertical="center"/>
    </xf>
    <xf numFmtId="0" fontId="2" fillId="5" borderId="0" xfId="1" applyFont="1" applyFill="1" applyBorder="1" applyAlignment="1">
      <alignment horizontal="right" vertical="center"/>
    </xf>
    <xf numFmtId="165" fontId="2" fillId="5" borderId="0" xfId="6" applyFont="1" applyFill="1" applyBorder="1" applyAlignment="1">
      <alignment horizontal="center" vertical="center"/>
    </xf>
    <xf numFmtId="0" fontId="2" fillId="5" borderId="0" xfId="1" applyFont="1" applyFill="1" applyBorder="1" applyAlignment="1">
      <alignment horizontal="center" vertical="center"/>
    </xf>
    <xf numFmtId="0" fontId="9" fillId="0" borderId="0" xfId="1" applyFont="1" applyBorder="1"/>
    <xf numFmtId="0" fontId="11" fillId="0" borderId="39" xfId="5" applyFont="1" applyBorder="1"/>
    <xf numFmtId="0" fontId="11" fillId="0" borderId="40" xfId="5" applyFont="1" applyBorder="1" applyAlignment="1">
      <alignment wrapText="1"/>
    </xf>
    <xf numFmtId="0" fontId="11" fillId="0" borderId="40" xfId="5" applyFont="1" applyBorder="1" applyAlignment="1">
      <alignment horizontal="center" vertical="center"/>
    </xf>
    <xf numFmtId="2" fontId="11" fillId="0" borderId="40" xfId="5" applyNumberFormat="1" applyFont="1" applyBorder="1" applyAlignment="1">
      <alignment horizontal="center" vertical="center"/>
    </xf>
    <xf numFmtId="0" fontId="9" fillId="0" borderId="0" xfId="1" applyNumberFormat="1" applyFont="1" applyAlignment="1">
      <alignment vertical="top"/>
    </xf>
    <xf numFmtId="0" fontId="9" fillId="0" borderId="0" xfId="1" applyFont="1" applyBorder="1" applyAlignment="1">
      <alignment horizontal="center" vertical="center"/>
    </xf>
    <xf numFmtId="0" fontId="9" fillId="0" borderId="0" xfId="1" applyFont="1" applyBorder="1" applyAlignment="1">
      <alignment vertical="center" wrapText="1"/>
    </xf>
    <xf numFmtId="0" fontId="9" fillId="0" borderId="0" xfId="1" applyFont="1" applyBorder="1" applyAlignment="1">
      <alignment horizontal="center" vertical="center" wrapText="1"/>
    </xf>
    <xf numFmtId="2" fontId="9" fillId="5" borderId="0" xfId="6" applyNumberFormat="1" applyFont="1" applyFill="1" applyBorder="1" applyAlignment="1">
      <alignment horizontal="center" vertical="center"/>
    </xf>
    <xf numFmtId="165" fontId="14" fillId="5" borderId="0" xfId="6" applyFont="1" applyFill="1" applyBorder="1" applyAlignment="1">
      <alignment horizontal="center" vertical="center"/>
    </xf>
    <xf numFmtId="4" fontId="14" fillId="5" borderId="0" xfId="1" applyNumberFormat="1" applyFont="1" applyFill="1" applyBorder="1" applyAlignment="1">
      <alignment horizontal="left" vertical="center" wrapText="1"/>
    </xf>
    <xf numFmtId="0" fontId="10" fillId="0" borderId="0" xfId="1" applyFont="1" applyAlignment="1">
      <alignment vertical="center"/>
    </xf>
    <xf numFmtId="0" fontId="10" fillId="0" borderId="0" xfId="1" applyFont="1" applyAlignment="1">
      <alignment horizontal="center" vertical="center"/>
    </xf>
    <xf numFmtId="2" fontId="10" fillId="0" borderId="0" xfId="1" applyNumberFormat="1" applyFont="1" applyAlignment="1">
      <alignment horizontal="center" vertical="center"/>
    </xf>
    <xf numFmtId="168" fontId="10" fillId="0" borderId="0" xfId="1" applyNumberFormat="1" applyFont="1" applyBorder="1"/>
    <xf numFmtId="165" fontId="9" fillId="0" borderId="0" xfId="3" applyNumberFormat="1" applyFont="1" applyBorder="1" applyAlignment="1">
      <alignment horizontal="center" vertical="center"/>
    </xf>
    <xf numFmtId="0" fontId="10" fillId="3" borderId="1" xfId="1" applyFont="1" applyFill="1" applyBorder="1" applyAlignment="1"/>
    <xf numFmtId="0" fontId="10" fillId="3" borderId="8" xfId="1" applyFont="1" applyFill="1" applyBorder="1" applyAlignment="1"/>
    <xf numFmtId="0" fontId="10" fillId="3" borderId="9" xfId="1" applyFont="1" applyFill="1" applyBorder="1" applyAlignment="1"/>
    <xf numFmtId="15" fontId="9" fillId="3" borderId="10" xfId="1" applyNumberFormat="1" applyFont="1" applyFill="1" applyBorder="1" applyAlignment="1"/>
    <xf numFmtId="0" fontId="9" fillId="3" borderId="8" xfId="1" applyFont="1" applyFill="1" applyBorder="1" applyAlignment="1"/>
    <xf numFmtId="0" fontId="9" fillId="3" borderId="2" xfId="1" applyFont="1" applyFill="1" applyBorder="1" applyAlignment="1"/>
    <xf numFmtId="0" fontId="9" fillId="3" borderId="42" xfId="3" applyFont="1" applyFill="1" applyBorder="1" applyAlignment="1">
      <alignment vertical="center"/>
    </xf>
    <xf numFmtId="0" fontId="10" fillId="3" borderId="41" xfId="3" applyFont="1" applyFill="1" applyBorder="1" applyAlignment="1">
      <alignment vertical="center"/>
    </xf>
    <xf numFmtId="0" fontId="9" fillId="0" borderId="0" xfId="1" applyFont="1" applyFill="1" applyAlignment="1">
      <alignment vertical="center"/>
    </xf>
    <xf numFmtId="0" fontId="3" fillId="0" borderId="0" xfId="1" applyFont="1" applyAlignment="1">
      <alignment horizontal="right" vertical="center"/>
    </xf>
    <xf numFmtId="0" fontId="11" fillId="0" borderId="26" xfId="5" applyFont="1" applyBorder="1" applyAlignment="1">
      <alignment vertical="center" wrapText="1"/>
    </xf>
    <xf numFmtId="0" fontId="11" fillId="0" borderId="11" xfId="5" applyFont="1" applyBorder="1" applyAlignment="1">
      <alignment vertical="center" wrapText="1"/>
    </xf>
    <xf numFmtId="0" fontId="11" fillId="0" borderId="31" xfId="5" applyFont="1" applyBorder="1" applyAlignment="1">
      <alignment vertical="center" wrapText="1"/>
    </xf>
    <xf numFmtId="0" fontId="11" fillId="0" borderId="40" xfId="5" applyFont="1" applyBorder="1" applyAlignment="1">
      <alignment vertical="center" wrapText="1"/>
    </xf>
    <xf numFmtId="165" fontId="10" fillId="0" borderId="0" xfId="3" applyNumberFormat="1" applyFont="1" applyBorder="1" applyAlignment="1">
      <alignment horizontal="center" vertical="center"/>
    </xf>
    <xf numFmtId="0" fontId="7" fillId="0" borderId="0" xfId="4" applyFont="1" applyAlignment="1">
      <alignment horizontal="center"/>
    </xf>
    <xf numFmtId="0" fontId="15" fillId="0" borderId="0" xfId="1" applyFont="1"/>
    <xf numFmtId="0" fontId="9" fillId="0" borderId="0" xfId="1" applyFont="1" applyBorder="1" applyAlignment="1">
      <alignment horizontal="center" vertical="center" wrapText="1"/>
    </xf>
    <xf numFmtId="0" fontId="2" fillId="5" borderId="4" xfId="1" applyFont="1" applyFill="1" applyBorder="1" applyAlignment="1">
      <alignment horizontal="center" vertical="center"/>
    </xf>
    <xf numFmtId="0" fontId="2" fillId="5" borderId="0" xfId="1" applyFont="1" applyFill="1" applyBorder="1" applyAlignment="1">
      <alignment horizontal="center" vertical="center"/>
    </xf>
    <xf numFmtId="0" fontId="10" fillId="0" borderId="0" xfId="1" applyFont="1" applyAlignment="1">
      <alignment horizontal="center" vertical="center"/>
    </xf>
    <xf numFmtId="164" fontId="11" fillId="0" borderId="11" xfId="5" applyNumberFormat="1" applyFont="1" applyBorder="1"/>
    <xf numFmtId="164" fontId="11" fillId="0" borderId="11" xfId="5" applyNumberFormat="1" applyFont="1" applyBorder="1" applyAlignment="1">
      <alignment vertical="center"/>
    </xf>
    <xf numFmtId="164" fontId="11" fillId="0" borderId="26" xfId="5" applyNumberFormat="1" applyFont="1" applyBorder="1" applyAlignment="1">
      <alignment vertical="center"/>
    </xf>
    <xf numFmtId="0" fontId="11" fillId="0" borderId="25" xfId="5" applyFont="1" applyBorder="1" applyAlignment="1">
      <alignment vertical="top"/>
    </xf>
    <xf numFmtId="0" fontId="11" fillId="0" borderId="28" xfId="5" applyFont="1" applyBorder="1" applyAlignment="1">
      <alignment vertical="top"/>
    </xf>
    <xf numFmtId="0" fontId="11" fillId="0" borderId="26" xfId="5" applyFont="1" applyBorder="1" applyAlignment="1">
      <alignment vertical="top" wrapText="1"/>
    </xf>
    <xf numFmtId="0" fontId="11" fillId="0" borderId="26" xfId="5" applyFont="1" applyBorder="1" applyAlignment="1">
      <alignment horizontal="center" vertical="top"/>
    </xf>
    <xf numFmtId="2" fontId="11" fillId="0" borderId="11" xfId="5" applyNumberFormat="1" applyFont="1" applyBorder="1" applyAlignment="1">
      <alignment horizontal="center" vertical="top"/>
    </xf>
    <xf numFmtId="164" fontId="11" fillId="0" borderId="11" xfId="5" applyNumberFormat="1" applyFont="1" applyBorder="1" applyAlignment="1">
      <alignment vertical="top"/>
    </xf>
    <xf numFmtId="0" fontId="9" fillId="0" borderId="0" xfId="4" applyNumberFormat="1" applyFont="1" applyAlignment="1">
      <alignment vertical="top"/>
    </xf>
    <xf numFmtId="2" fontId="11" fillId="0" borderId="26" xfId="5" applyNumberFormat="1" applyFont="1" applyBorder="1" applyAlignment="1">
      <alignment horizontal="center" vertical="top"/>
    </xf>
    <xf numFmtId="0" fontId="9" fillId="0" borderId="0" xfId="4" applyFont="1" applyAlignment="1">
      <alignment vertical="top"/>
    </xf>
    <xf numFmtId="4" fontId="9" fillId="0" borderId="0" xfId="4" applyNumberFormat="1" applyFont="1" applyAlignment="1">
      <alignment vertical="top"/>
    </xf>
    <xf numFmtId="0" fontId="11" fillId="0" borderId="11" xfId="5" applyFont="1" applyBorder="1" applyAlignment="1">
      <alignment vertical="top" wrapText="1"/>
    </xf>
    <xf numFmtId="0" fontId="11" fillId="0" borderId="11" xfId="5" applyFont="1" applyBorder="1" applyAlignment="1">
      <alignment horizontal="center" vertical="top"/>
    </xf>
    <xf numFmtId="0" fontId="16" fillId="0" borderId="0" xfId="1" applyFont="1" applyAlignment="1">
      <alignment horizontal="right" vertical="center"/>
    </xf>
    <xf numFmtId="164" fontId="11" fillId="0" borderId="11" xfId="10" applyFont="1" applyBorder="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top"/>
    </xf>
    <xf numFmtId="0" fontId="9" fillId="0" borderId="1" xfId="1" applyFont="1" applyBorder="1" applyAlignment="1">
      <alignment vertical="center" wrapText="1"/>
    </xf>
    <xf numFmtId="0" fontId="9" fillId="0" borderId="8" xfId="1" applyFont="1" applyBorder="1" applyAlignment="1">
      <alignment vertical="center" wrapText="1"/>
    </xf>
    <xf numFmtId="0" fontId="9" fillId="0" borderId="2" xfId="1" applyFont="1" applyBorder="1" applyAlignment="1">
      <alignment vertical="center" wrapText="1"/>
    </xf>
    <xf numFmtId="15" fontId="9" fillId="0" borderId="8" xfId="1" applyNumberFormat="1" applyFont="1" applyBorder="1" applyAlignment="1">
      <alignment vertical="center" wrapText="1"/>
    </xf>
    <xf numFmtId="14" fontId="0" fillId="0" borderId="0" xfId="0" applyNumberFormat="1"/>
    <xf numFmtId="15" fontId="9" fillId="0" borderId="8" xfId="1" applyNumberFormat="1" applyFont="1" applyBorder="1" applyAlignment="1">
      <alignment horizontal="left" vertical="center" wrapText="1"/>
    </xf>
    <xf numFmtId="0" fontId="0" fillId="0" borderId="0" xfId="0" applyAlignment="1">
      <alignment horizontal="left"/>
    </xf>
    <xf numFmtId="2" fontId="11" fillId="0" borderId="11" xfId="5" applyNumberFormat="1" applyFont="1" applyBorder="1" applyAlignment="1">
      <alignment horizontal="right" vertical="top"/>
    </xf>
    <xf numFmtId="164" fontId="0" fillId="0" borderId="0" xfId="10" applyFont="1"/>
    <xf numFmtId="164" fontId="9" fillId="0" borderId="0" xfId="4" applyNumberFormat="1" applyFont="1" applyAlignment="1">
      <alignment vertical="top"/>
    </xf>
    <xf numFmtId="164" fontId="9" fillId="0" borderId="0" xfId="10" applyFont="1"/>
    <xf numFmtId="0" fontId="18" fillId="0" borderId="11" xfId="11" applyBorder="1"/>
    <xf numFmtId="169" fontId="0" fillId="0" borderId="11" xfId="12" applyNumberFormat="1" applyFont="1" applyBorder="1"/>
    <xf numFmtId="164" fontId="0" fillId="0" borderId="11" xfId="12" applyFont="1" applyBorder="1"/>
    <xf numFmtId="0" fontId="18" fillId="0" borderId="0" xfId="11"/>
    <xf numFmtId="164" fontId="0" fillId="0" borderId="0" xfId="12" applyFont="1"/>
    <xf numFmtId="0" fontId="19" fillId="0" borderId="11" xfId="11" applyFont="1" applyBorder="1"/>
    <xf numFmtId="169" fontId="0" fillId="0" borderId="0" xfId="12" applyNumberFormat="1" applyFont="1"/>
    <xf numFmtId="164" fontId="19" fillId="0" borderId="11" xfId="12" applyFont="1" applyBorder="1"/>
    <xf numFmtId="164" fontId="11" fillId="0" borderId="11" xfId="10" applyFont="1" applyBorder="1" applyAlignment="1">
      <alignment horizontal="right" vertical="top"/>
    </xf>
    <xf numFmtId="0" fontId="2" fillId="5" borderId="1" xfId="1" applyFont="1" applyFill="1" applyBorder="1" applyAlignment="1">
      <alignment horizontal="center" vertical="center"/>
    </xf>
    <xf numFmtId="0" fontId="2" fillId="5" borderId="8" xfId="1" applyFont="1" applyFill="1" applyBorder="1" applyAlignment="1">
      <alignment horizontal="center" vertical="center"/>
    </xf>
    <xf numFmtId="0" fontId="2" fillId="5" borderId="2" xfId="1" applyFont="1" applyFill="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1" xfId="1" applyFont="1" applyBorder="1" applyAlignment="1">
      <alignment horizontal="right" vertical="center"/>
    </xf>
    <xf numFmtId="0" fontId="10" fillId="0" borderId="8" xfId="1" applyFont="1" applyBorder="1" applyAlignment="1">
      <alignment horizontal="right" vertical="center"/>
    </xf>
    <xf numFmtId="0" fontId="10" fillId="0" borderId="2" xfId="1" applyFont="1" applyBorder="1" applyAlignment="1">
      <alignment horizontal="right" vertical="center"/>
    </xf>
    <xf numFmtId="165" fontId="10" fillId="0" borderId="37" xfId="6" applyFont="1" applyBorder="1" applyAlignment="1">
      <alignment horizontal="center" vertical="center"/>
    </xf>
    <xf numFmtId="165" fontId="10" fillId="0" borderId="38" xfId="6" applyFont="1" applyBorder="1" applyAlignment="1">
      <alignment horizontal="center" vertical="center"/>
    </xf>
    <xf numFmtId="0" fontId="10" fillId="0" borderId="1"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2" fillId="5" borderId="32" xfId="1" applyFont="1" applyFill="1" applyBorder="1" applyAlignment="1">
      <alignment horizontal="center" vertical="center"/>
    </xf>
    <xf numFmtId="0" fontId="2" fillId="5" borderId="33" xfId="1" applyFont="1" applyFill="1" applyBorder="1" applyAlignment="1">
      <alignment horizontal="center" vertical="center"/>
    </xf>
    <xf numFmtId="0" fontId="2" fillId="5" borderId="34" xfId="1" applyFont="1" applyFill="1" applyBorder="1" applyAlignment="1">
      <alignment horizontal="center" vertical="center"/>
    </xf>
    <xf numFmtId="165" fontId="2" fillId="5" borderId="32" xfId="6" applyFont="1" applyFill="1" applyBorder="1" applyAlignment="1">
      <alignment horizontal="center" vertical="center"/>
    </xf>
    <xf numFmtId="165" fontId="2" fillId="5" borderId="34" xfId="6"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2" fillId="5" borderId="0" xfId="1" applyFont="1" applyFill="1" applyBorder="1" applyAlignment="1">
      <alignment horizontal="center" vertical="center"/>
    </xf>
    <xf numFmtId="0" fontId="2" fillId="5" borderId="17" xfId="1" applyFont="1" applyFill="1" applyBorder="1" applyAlignment="1">
      <alignment horizontal="center" vertical="center"/>
    </xf>
    <xf numFmtId="165" fontId="9" fillId="0" borderId="11" xfId="6" applyFont="1" applyFill="1" applyBorder="1" applyAlignment="1">
      <alignment horizontal="center" vertical="center"/>
    </xf>
    <xf numFmtId="165" fontId="9" fillId="0" borderId="29" xfId="6" applyFont="1" applyFill="1" applyBorder="1" applyAlignment="1">
      <alignment horizontal="center" vertical="center"/>
    </xf>
    <xf numFmtId="165" fontId="2" fillId="5" borderId="35" xfId="6" applyFont="1" applyFill="1" applyBorder="1" applyAlignment="1">
      <alignment horizontal="center" vertical="center"/>
    </xf>
    <xf numFmtId="165" fontId="2" fillId="5" borderId="36" xfId="6"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164" fontId="10" fillId="0" borderId="32" xfId="2" applyFont="1" applyFill="1" applyBorder="1" applyAlignment="1">
      <alignment horizontal="center" vertical="center"/>
    </xf>
    <xf numFmtId="164" fontId="10" fillId="0" borderId="33" xfId="2" applyFont="1" applyFill="1" applyBorder="1" applyAlignment="1">
      <alignment horizontal="center" vertical="center"/>
    </xf>
    <xf numFmtId="0" fontId="2" fillId="5" borderId="5" xfId="1" applyFont="1" applyFill="1" applyBorder="1" applyAlignment="1">
      <alignment horizontal="center" vertical="center"/>
    </xf>
    <xf numFmtId="164" fontId="10" fillId="0" borderId="6" xfId="2" applyFont="1" applyFill="1" applyBorder="1" applyAlignment="1">
      <alignment horizontal="center" vertical="center"/>
    </xf>
    <xf numFmtId="164" fontId="10" fillId="0" borderId="0" xfId="2" applyFont="1" applyFill="1" applyBorder="1" applyAlignment="1">
      <alignment horizontal="center" vertical="center"/>
    </xf>
    <xf numFmtId="0" fontId="13" fillId="0" borderId="1" xfId="5" applyFont="1" applyBorder="1" applyAlignment="1">
      <alignment horizontal="center"/>
    </xf>
    <xf numFmtId="0" fontId="13" fillId="0" borderId="8" xfId="5" applyFont="1" applyBorder="1" applyAlignment="1">
      <alignment horizontal="center"/>
    </xf>
    <xf numFmtId="0" fontId="13" fillId="0" borderId="2" xfId="5" applyFont="1" applyBorder="1" applyAlignment="1">
      <alignment horizont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164" fontId="10" fillId="0" borderId="1" xfId="2" applyFont="1" applyFill="1" applyBorder="1" applyAlignment="1">
      <alignment horizontal="center" vertical="center"/>
    </xf>
    <xf numFmtId="164" fontId="10" fillId="0" borderId="8" xfId="2" applyFont="1" applyFill="1" applyBorder="1" applyAlignment="1">
      <alignment horizontal="center" vertical="center"/>
    </xf>
    <xf numFmtId="164" fontId="10" fillId="0" borderId="2" xfId="2"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65" fontId="2" fillId="0" borderId="35" xfId="6" applyFont="1" applyFill="1" applyBorder="1" applyAlignment="1">
      <alignment horizontal="center" vertical="center"/>
    </xf>
    <xf numFmtId="165" fontId="2" fillId="0" borderId="36" xfId="6" applyFont="1" applyFill="1" applyBorder="1" applyAlignment="1">
      <alignment horizontal="center" vertical="center"/>
    </xf>
    <xf numFmtId="0" fontId="10" fillId="4" borderId="21" xfId="1" applyFont="1" applyFill="1" applyBorder="1" applyAlignment="1">
      <alignment horizontal="center" vertical="center" wrapText="1"/>
    </xf>
    <xf numFmtId="0" fontId="10" fillId="4" borderId="23" xfId="1" applyFont="1" applyFill="1" applyBorder="1" applyAlignment="1">
      <alignment horizontal="center" vertical="center" wrapText="1"/>
    </xf>
    <xf numFmtId="165" fontId="9" fillId="0" borderId="26" xfId="6" applyFont="1" applyFill="1" applyBorder="1" applyAlignment="1">
      <alignment horizontal="center" vertical="center"/>
    </xf>
    <xf numFmtId="165" fontId="9" fillId="0" borderId="27" xfId="6" applyFont="1" applyFill="1" applyBorder="1" applyAlignment="1">
      <alignment horizontal="center" vertical="center"/>
    </xf>
    <xf numFmtId="0" fontId="10" fillId="0" borderId="21" xfId="1" applyFont="1" applyBorder="1" applyAlignment="1">
      <alignment horizontal="center"/>
    </xf>
    <xf numFmtId="0" fontId="10" fillId="0" borderId="22" xfId="1" applyFont="1" applyBorder="1" applyAlignment="1">
      <alignment horizontal="center"/>
    </xf>
    <xf numFmtId="0" fontId="10" fillId="0" borderId="23" xfId="1" applyFont="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4" applyFont="1" applyBorder="1" applyAlignment="1">
      <alignment vertical="center" wrapText="1"/>
    </xf>
    <xf numFmtId="0" fontId="9" fillId="0" borderId="15" xfId="4" applyFont="1" applyBorder="1" applyAlignment="1">
      <alignment vertical="center" wrapText="1"/>
    </xf>
    <xf numFmtId="0" fontId="9" fillId="0" borderId="18" xfId="4" applyFont="1" applyBorder="1" applyAlignment="1">
      <alignment vertical="center" wrapText="1"/>
    </xf>
    <xf numFmtId="0" fontId="9" fillId="0" borderId="19" xfId="4" applyFont="1" applyBorder="1" applyAlignment="1">
      <alignment vertical="center" wrapText="1"/>
    </xf>
    <xf numFmtId="165" fontId="9" fillId="0" borderId="11" xfId="6" applyFont="1" applyFill="1" applyBorder="1" applyAlignment="1">
      <alignment horizontal="center" vertical="top"/>
    </xf>
    <xf numFmtId="165" fontId="9" fillId="0" borderId="29" xfId="6" applyFont="1" applyFill="1" applyBorder="1" applyAlignment="1">
      <alignment horizontal="center" vertical="top"/>
    </xf>
    <xf numFmtId="15" fontId="9" fillId="3" borderId="8" xfId="1" applyNumberFormat="1" applyFont="1" applyFill="1" applyBorder="1" applyAlignment="1">
      <alignment horizontal="center"/>
    </xf>
    <xf numFmtId="15" fontId="9" fillId="3" borderId="2" xfId="1" applyNumberFormat="1" applyFont="1" applyFill="1" applyBorder="1" applyAlignment="1">
      <alignment horizontal="center"/>
    </xf>
  </cellXfs>
  <cellStyles count="13">
    <cellStyle name="Millares" xfId="10" builtinId="3"/>
    <cellStyle name="Millares 2" xfId="2"/>
    <cellStyle name="Millares 3" xfId="12"/>
    <cellStyle name="Millares_CATALOGO GYMNASIO" xfId="8"/>
    <cellStyle name="Moneda 2" xfId="6"/>
    <cellStyle name="Moneda 3" xfId="7"/>
    <cellStyle name="Normal" xfId="0" builtinId="0"/>
    <cellStyle name="Normal 2" xfId="4"/>
    <cellStyle name="Normal 3" xfId="5"/>
    <cellStyle name="Normal 4" xfId="11"/>
    <cellStyle name="Normal_CAT55101003-028-05" xfId="1"/>
    <cellStyle name="Normal_CATALOGO DE CONCEPTOS." xfId="9"/>
    <cellStyle name="Normal_FORMATOS inv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0" name="9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2" name="11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archivos%20recibidos\DOCUME~1\ROSALVA\CONFIG~1\Temp\MANUEL-LOPEZ\AJREP\SopSEP-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archivos%20recibidos\EXCEL\CONCUR98\FORM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archivos%20recibidos\jesus\EXCEL\CONCUR98\CATAL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GUEL/Downloads/PRE%20CUMPAS%2069%20RA%20ALTO%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MATEXT"/>
      <sheetName val="MAT"/>
      <sheetName val="ADQ"/>
      <sheetName val="CHEXT"/>
      <sheetName val="CH"/>
      <sheetName val="MAQ"/>
      <sheetName val="BASEXT"/>
      <sheetName val="BAS"/>
      <sheetName val="RBAS"/>
      <sheetName val="PUEXT"/>
      <sheetName val="PU"/>
      <sheetName val="FACTOR"/>
      <sheetName val="INDICES2"/>
      <sheetName val="INDICES1"/>
      <sheetName val="PAOPAN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S"/>
    </sheetNames>
    <definedNames>
      <definedName name="Macro101"/>
      <definedName name="Macro103"/>
      <definedName name="Macro105"/>
      <definedName name="Macro108"/>
      <definedName name="Macro110"/>
      <definedName name="Macro112"/>
      <definedName name="Macro114"/>
      <definedName name="Macro84"/>
      <definedName name="Macro86"/>
      <definedName name="Macro87"/>
      <definedName name="Macro91"/>
      <definedName name="Macro93"/>
      <definedName name="Macro95"/>
      <definedName name="Macro97"/>
      <definedName name="Macro99"/>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98"/>
    </sheetNames>
    <definedNames>
      <definedName name="Macro5"/>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5-2017 CUMPAS"/>
      <sheetName val="PRE"/>
      <sheetName val="Hoja1"/>
    </sheetNames>
    <sheetDataSet>
      <sheetData sheetId="0"/>
      <sheetData sheetId="1"/>
      <sheetData sheetId="2">
        <row r="3">
          <cell r="F3">
            <v>16.649999999999999</v>
          </cell>
        </row>
        <row r="4">
          <cell r="F4">
            <v>0.26</v>
          </cell>
        </row>
        <row r="5">
          <cell r="F5">
            <v>16.649999999999999</v>
          </cell>
        </row>
        <row r="6">
          <cell r="F6">
            <v>13.98</v>
          </cell>
        </row>
        <row r="8">
          <cell r="F8">
            <v>32.06</v>
          </cell>
        </row>
        <row r="9">
          <cell r="F9">
            <v>9.06</v>
          </cell>
        </row>
        <row r="10">
          <cell r="F10">
            <v>9.09</v>
          </cell>
        </row>
        <row r="11">
          <cell r="F11">
            <v>15.84</v>
          </cell>
        </row>
        <row r="13">
          <cell r="F13">
            <v>17.260000000000002</v>
          </cell>
        </row>
        <row r="14">
          <cell r="F14">
            <v>17.260000000000002</v>
          </cell>
        </row>
        <row r="16">
          <cell r="F16">
            <v>14.75</v>
          </cell>
        </row>
        <row r="17">
          <cell r="F17">
            <v>92.1</v>
          </cell>
        </row>
        <row r="18">
          <cell r="F18">
            <v>77.349999999999994</v>
          </cell>
        </row>
        <row r="20">
          <cell r="F20">
            <v>1</v>
          </cell>
        </row>
        <row r="21">
          <cell r="F21">
            <v>1</v>
          </cell>
        </row>
        <row r="23">
          <cell r="F23">
            <v>1</v>
          </cell>
        </row>
        <row r="24">
          <cell r="F24">
            <v>1</v>
          </cell>
        </row>
        <row r="25">
          <cell r="F25">
            <v>1</v>
          </cell>
        </row>
        <row r="26">
          <cell r="F26">
            <v>1</v>
          </cell>
        </row>
        <row r="27">
          <cell r="F27">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87"/>
  <sheetViews>
    <sheetView view="pageBreakPreview" zoomScale="85" zoomScaleSheetLayoutView="85" workbookViewId="0">
      <selection activeCell="D14" sqref="D14"/>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30.7109375" style="26" customWidth="1"/>
    <col min="7" max="7" width="4.5703125" style="26" customWidth="1"/>
    <col min="8" max="8" width="19.7109375" style="26" customWidth="1"/>
    <col min="9" max="9" width="12.5703125" style="26" customWidth="1"/>
    <col min="10" max="10" width="10.28515625" style="26" hidden="1" customWidth="1"/>
    <col min="11" max="11" width="12.5703125" style="26" customWidth="1"/>
    <col min="12" max="12" width="16.42578125" style="26"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1" ht="12.75" customHeight="1" thickBot="1" x14ac:dyDescent="0.25">
      <c r="G1" s="193" t="s">
        <v>89</v>
      </c>
      <c r="H1" s="194"/>
    </row>
    <row r="2" spans="1:21" s="30" customFormat="1" ht="24" customHeight="1" thickBot="1" x14ac:dyDescent="0.25">
      <c r="A2" s="29"/>
      <c r="B2" s="84"/>
      <c r="C2" s="31"/>
      <c r="D2" s="32"/>
      <c r="G2" s="33"/>
      <c r="H2" s="33"/>
    </row>
    <row r="3" spans="1:21" ht="18.75" customHeight="1" x14ac:dyDescent="0.2">
      <c r="B3" s="85" t="s">
        <v>113</v>
      </c>
      <c r="C3" s="195" t="s">
        <v>90</v>
      </c>
      <c r="D3" s="196"/>
      <c r="E3" s="196"/>
      <c r="F3" s="196"/>
      <c r="G3" s="196"/>
      <c r="H3" s="197"/>
      <c r="M3" s="34"/>
    </row>
    <row r="4" spans="1:21" ht="18.75" customHeight="1" thickBot="1" x14ac:dyDescent="0.25">
      <c r="B4" s="85" t="s">
        <v>91</v>
      </c>
      <c r="C4" s="198"/>
      <c r="D4" s="199"/>
      <c r="E4" s="199"/>
      <c r="F4" s="199"/>
      <c r="G4" s="199"/>
      <c r="H4" s="200"/>
      <c r="M4" s="34"/>
    </row>
    <row r="5" spans="1:21" ht="13.5" customHeight="1" thickBot="1" x14ac:dyDescent="0.25">
      <c r="C5" s="76" t="s">
        <v>92</v>
      </c>
      <c r="D5" s="77"/>
      <c r="E5" s="78"/>
      <c r="F5" s="79"/>
      <c r="G5" s="80"/>
      <c r="H5" s="81"/>
      <c r="M5" s="35"/>
    </row>
    <row r="6" spans="1:21" ht="12" customHeight="1" x14ac:dyDescent="0.2">
      <c r="A6" s="83" t="s">
        <v>93</v>
      </c>
      <c r="B6" s="82"/>
      <c r="C6" s="201"/>
      <c r="D6" s="202"/>
      <c r="E6" s="202"/>
      <c r="F6" s="203"/>
      <c r="G6" s="201"/>
      <c r="H6" s="203"/>
    </row>
    <row r="7" spans="1:21" ht="24" customHeight="1" x14ac:dyDescent="0.2">
      <c r="A7" s="210" t="s">
        <v>114</v>
      </c>
      <c r="B7" s="211"/>
      <c r="C7" s="204"/>
      <c r="D7" s="205"/>
      <c r="E7" s="205"/>
      <c r="F7" s="206"/>
      <c r="G7" s="204"/>
      <c r="H7" s="206"/>
    </row>
    <row r="8" spans="1:21" ht="24" customHeight="1" thickBot="1" x14ac:dyDescent="0.25">
      <c r="A8" s="212"/>
      <c r="B8" s="213"/>
      <c r="C8" s="207"/>
      <c r="D8" s="208"/>
      <c r="E8" s="208"/>
      <c r="F8" s="209"/>
      <c r="G8" s="207"/>
      <c r="H8" s="209"/>
    </row>
    <row r="9" spans="1:21" ht="3.75" customHeight="1" thickTop="1" thickBot="1" x14ac:dyDescent="0.25"/>
    <row r="10" spans="1:21" ht="16.5" customHeight="1" thickTop="1" thickBot="1" x14ac:dyDescent="0.25">
      <c r="A10" s="190" t="s">
        <v>94</v>
      </c>
      <c r="B10" s="191"/>
      <c r="C10" s="192"/>
      <c r="D10" s="190" t="s">
        <v>95</v>
      </c>
      <c r="E10" s="191"/>
      <c r="F10" s="191"/>
      <c r="G10" s="191"/>
      <c r="H10" s="192"/>
      <c r="I10" s="36"/>
      <c r="J10" s="36"/>
    </row>
    <row r="11" spans="1:21" ht="39" customHeight="1" thickTop="1" thickBot="1" x14ac:dyDescent="0.5">
      <c r="A11" s="37" t="s">
        <v>96</v>
      </c>
      <c r="B11" s="37" t="s">
        <v>97</v>
      </c>
      <c r="C11" s="37" t="s">
        <v>98</v>
      </c>
      <c r="D11" s="38" t="s">
        <v>99</v>
      </c>
      <c r="E11" s="37" t="s">
        <v>100</v>
      </c>
      <c r="F11" s="37" t="s">
        <v>101</v>
      </c>
      <c r="G11" s="186" t="s">
        <v>102</v>
      </c>
      <c r="H11" s="187"/>
      <c r="I11" s="92">
        <v>1</v>
      </c>
      <c r="J11" s="91">
        <v>35</v>
      </c>
    </row>
    <row r="12" spans="1:21" ht="3.95" customHeight="1" thickTop="1" thickBot="1" x14ac:dyDescent="0.25">
      <c r="D12" s="39"/>
      <c r="E12" s="40"/>
      <c r="J12" s="41"/>
      <c r="K12" s="41"/>
      <c r="L12" s="41"/>
      <c r="M12" s="41"/>
      <c r="N12" s="41"/>
      <c r="O12" s="41"/>
      <c r="P12" s="41"/>
      <c r="Q12" s="41"/>
      <c r="R12" s="41"/>
      <c r="S12" s="41"/>
      <c r="T12" s="41"/>
    </row>
    <row r="13" spans="1:21" ht="12.75" thickBot="1" x14ac:dyDescent="0.25">
      <c r="A13" s="175" t="s">
        <v>103</v>
      </c>
      <c r="B13" s="176"/>
      <c r="C13" s="177"/>
      <c r="D13" s="170" t="s">
        <v>104</v>
      </c>
      <c r="E13" s="171"/>
      <c r="F13" s="171"/>
      <c r="G13" s="171"/>
      <c r="H13" s="171"/>
      <c r="J13" s="41"/>
      <c r="T13" s="41"/>
    </row>
    <row r="14" spans="1:21" s="43" customFormat="1" x14ac:dyDescent="0.2">
      <c r="A14" s="13" t="s">
        <v>6</v>
      </c>
      <c r="B14" s="86" t="s">
        <v>7</v>
      </c>
      <c r="C14" s="15" t="s">
        <v>8</v>
      </c>
      <c r="D14" s="20">
        <f>+K14</f>
        <v>40.01</v>
      </c>
      <c r="E14" s="98" t="e">
        <f>+#REF!</f>
        <v>#REF!</v>
      </c>
      <c r="F14" s="14"/>
      <c r="G14" s="188" t="e">
        <f t="shared" ref="G14:G18" si="0">D14*E14</f>
        <v>#REF!</v>
      </c>
      <c r="H14" s="189"/>
      <c r="I14" s="44">
        <v>40.01</v>
      </c>
      <c r="J14" s="16">
        <v>44.56</v>
      </c>
      <c r="K14" s="41">
        <f>+I14*$I$11</f>
        <v>40.01</v>
      </c>
      <c r="L14" s="41"/>
      <c r="M14" s="41"/>
      <c r="N14" s="41"/>
      <c r="O14" s="41"/>
      <c r="P14" s="41"/>
      <c r="Q14" s="41"/>
      <c r="R14" s="41"/>
      <c r="S14" s="42"/>
      <c r="T14" s="41"/>
      <c r="U14" s="26"/>
    </row>
    <row r="15" spans="1:21" s="43" customFormat="1" ht="33.75" x14ac:dyDescent="0.2">
      <c r="A15" s="17" t="s">
        <v>9</v>
      </c>
      <c r="B15" s="87" t="s">
        <v>10</v>
      </c>
      <c r="C15" s="19" t="s">
        <v>11</v>
      </c>
      <c r="D15" s="20">
        <f t="shared" ref="D15:D18" si="1">+K15</f>
        <v>0.88</v>
      </c>
      <c r="E15" s="98" t="e">
        <f>+#REF!</f>
        <v>#REF!</v>
      </c>
      <c r="F15" s="18"/>
      <c r="G15" s="161" t="e">
        <f t="shared" si="0"/>
        <v>#REF!</v>
      </c>
      <c r="H15" s="162"/>
      <c r="I15" s="44">
        <v>0.88</v>
      </c>
      <c r="J15" s="20">
        <v>9.8800000000000008</v>
      </c>
      <c r="K15" s="41">
        <f t="shared" ref="K15:K18" si="2">+I15*$I$11</f>
        <v>0.88</v>
      </c>
      <c r="L15" s="41"/>
      <c r="M15" s="41"/>
      <c r="N15" s="41"/>
      <c r="O15" s="41"/>
      <c r="P15" s="41"/>
      <c r="Q15" s="41"/>
      <c r="R15" s="41"/>
      <c r="S15" s="42"/>
      <c r="T15" s="41"/>
    </row>
    <row r="16" spans="1:21" s="43" customFormat="1" ht="100.5" customHeight="1" x14ac:dyDescent="0.2">
      <c r="A16" s="17" t="s">
        <v>16</v>
      </c>
      <c r="B16" s="87" t="s">
        <v>142</v>
      </c>
      <c r="C16" s="19" t="s">
        <v>8</v>
      </c>
      <c r="D16" s="20">
        <f t="shared" si="1"/>
        <v>40.01</v>
      </c>
      <c r="E16" s="98" t="e">
        <f>+#REF!</f>
        <v>#REF!</v>
      </c>
      <c r="F16" s="18"/>
      <c r="G16" s="161" t="e">
        <f t="shared" si="0"/>
        <v>#REF!</v>
      </c>
      <c r="H16" s="162"/>
      <c r="I16" s="44">
        <v>40.01</v>
      </c>
      <c r="J16" s="20">
        <v>8.91</v>
      </c>
      <c r="K16" s="41">
        <f t="shared" si="2"/>
        <v>40.01</v>
      </c>
      <c r="L16" s="41"/>
      <c r="M16" s="41"/>
      <c r="N16" s="41"/>
      <c r="O16" s="41"/>
      <c r="P16" s="41"/>
      <c r="Q16" s="41"/>
      <c r="R16" s="41"/>
      <c r="S16" s="42"/>
      <c r="T16" s="41"/>
    </row>
    <row r="17" spans="1:29" s="43" customFormat="1" ht="54" customHeight="1" x14ac:dyDescent="0.2">
      <c r="A17" s="17" t="s">
        <v>18</v>
      </c>
      <c r="B17" s="87" t="s">
        <v>19</v>
      </c>
      <c r="C17" s="19" t="s">
        <v>115</v>
      </c>
      <c r="D17" s="20">
        <f t="shared" si="1"/>
        <v>23.12</v>
      </c>
      <c r="E17" s="98" t="e">
        <f>+#REF!</f>
        <v>#REF!</v>
      </c>
      <c r="F17" s="18"/>
      <c r="G17" s="161" t="e">
        <f t="shared" si="0"/>
        <v>#REF!</v>
      </c>
      <c r="H17" s="162"/>
      <c r="I17" s="44">
        <v>23.12</v>
      </c>
      <c r="J17" s="20">
        <v>8.91</v>
      </c>
      <c r="K17" s="41">
        <f t="shared" si="2"/>
        <v>23.12</v>
      </c>
      <c r="L17" s="41"/>
      <c r="M17" s="41"/>
      <c r="N17" s="41"/>
      <c r="O17" s="41"/>
      <c r="P17" s="41"/>
      <c r="Q17" s="41"/>
      <c r="R17" s="41"/>
      <c r="S17" s="42"/>
      <c r="T17" s="41"/>
    </row>
    <row r="18" spans="1:29" s="43" customFormat="1" ht="36.75" customHeight="1" x14ac:dyDescent="0.2">
      <c r="A18" s="17" t="s">
        <v>116</v>
      </c>
      <c r="B18" s="87" t="s">
        <v>117</v>
      </c>
      <c r="C18" s="19" t="s">
        <v>8</v>
      </c>
      <c r="D18" s="20">
        <f t="shared" si="1"/>
        <v>40.01</v>
      </c>
      <c r="E18" s="98" t="e">
        <f>+#REF!</f>
        <v>#REF!</v>
      </c>
      <c r="F18" s="18"/>
      <c r="G18" s="161" t="e">
        <f t="shared" si="0"/>
        <v>#REF!</v>
      </c>
      <c r="H18" s="162"/>
      <c r="I18" s="44">
        <v>40.01</v>
      </c>
      <c r="J18" s="20">
        <v>44.56</v>
      </c>
      <c r="K18" s="41">
        <f t="shared" si="2"/>
        <v>40.01</v>
      </c>
      <c r="L18" s="41"/>
      <c r="M18" s="41"/>
      <c r="N18" s="44"/>
      <c r="O18" s="41"/>
      <c r="P18" s="41"/>
      <c r="Q18" s="41"/>
      <c r="R18" s="41"/>
      <c r="S18" s="42"/>
      <c r="T18" s="41"/>
    </row>
    <row r="19" spans="1:29" ht="13.5" customHeight="1" thickBot="1" x14ac:dyDescent="0.25">
      <c r="A19" s="27"/>
      <c r="D19" s="181" t="s">
        <v>103</v>
      </c>
      <c r="E19" s="182"/>
      <c r="F19" s="183"/>
      <c r="G19" s="184" t="e">
        <f>+SUM(G14:H18)</f>
        <v>#REF!</v>
      </c>
      <c r="H19" s="185"/>
      <c r="I19" s="44"/>
      <c r="J19" s="41"/>
      <c r="K19" s="41"/>
      <c r="L19" s="41"/>
      <c r="M19" s="41"/>
      <c r="N19" s="41"/>
      <c r="O19" s="41"/>
      <c r="P19" s="41"/>
      <c r="Q19" s="41"/>
      <c r="R19" s="41"/>
      <c r="S19" s="42"/>
      <c r="T19" s="41"/>
      <c r="U19" s="43"/>
    </row>
    <row r="20" spans="1:29" ht="12.75" customHeight="1" thickBot="1" x14ac:dyDescent="0.25">
      <c r="A20" s="27"/>
      <c r="D20" s="46"/>
      <c r="E20" s="47"/>
      <c r="F20" s="47"/>
      <c r="G20" s="47"/>
      <c r="H20" s="48"/>
      <c r="I20" s="44"/>
      <c r="J20" s="41"/>
      <c r="K20" s="41"/>
      <c r="L20" s="41"/>
      <c r="M20" s="41"/>
      <c r="N20" s="41"/>
      <c r="O20" s="41"/>
      <c r="P20" s="42"/>
      <c r="Q20" s="41"/>
      <c r="R20" s="41"/>
      <c r="S20" s="42"/>
      <c r="T20" s="41"/>
    </row>
    <row r="21" spans="1:29" ht="3.75" customHeight="1" thickBot="1" x14ac:dyDescent="0.25">
      <c r="A21" s="27"/>
      <c r="E21" s="45"/>
      <c r="F21" s="45"/>
      <c r="G21" s="49"/>
      <c r="H21" s="49"/>
      <c r="I21" s="44"/>
      <c r="J21" s="41"/>
      <c r="K21" s="41"/>
      <c r="L21" s="41"/>
      <c r="M21" s="41"/>
      <c r="N21" s="41"/>
      <c r="O21" s="41"/>
      <c r="P21" s="42"/>
      <c r="Q21" s="41"/>
      <c r="R21" s="41"/>
      <c r="S21" s="42"/>
      <c r="T21" s="41"/>
    </row>
    <row r="22" spans="1:29" ht="12.75" thickBot="1" x14ac:dyDescent="0.25">
      <c r="A22" s="175" t="s">
        <v>105</v>
      </c>
      <c r="B22" s="176"/>
      <c r="C22" s="177"/>
      <c r="D22" s="170"/>
      <c r="E22" s="171"/>
      <c r="F22" s="171"/>
      <c r="G22" s="171"/>
      <c r="H22" s="171"/>
      <c r="I22" s="44"/>
      <c r="J22" s="41"/>
      <c r="T22" s="41"/>
    </row>
    <row r="23" spans="1:29" ht="57" thickBot="1" x14ac:dyDescent="0.25">
      <c r="A23" s="13" t="s">
        <v>118</v>
      </c>
      <c r="B23" s="86" t="s">
        <v>119</v>
      </c>
      <c r="C23" s="15" t="s">
        <v>8</v>
      </c>
      <c r="D23" s="16">
        <f t="shared" ref="D23:D25" si="3">+K23</f>
        <v>74.010000000000005</v>
      </c>
      <c r="E23" s="98" t="e">
        <f>+#REF!</f>
        <v>#REF!</v>
      </c>
      <c r="F23" s="14"/>
      <c r="G23" s="161" t="e">
        <f t="shared" ref="G23:G25" si="4">D23*E23</f>
        <v>#REF!</v>
      </c>
      <c r="H23" s="162"/>
      <c r="I23" s="44">
        <v>74.010000000000005</v>
      </c>
      <c r="J23" s="16">
        <v>79.680000000000007</v>
      </c>
      <c r="K23" s="41">
        <f t="shared" ref="K23:K25" si="5">+I23*$I$11</f>
        <v>74.010000000000005</v>
      </c>
      <c r="T23" s="41"/>
      <c r="U23" s="41"/>
      <c r="V23" s="41"/>
      <c r="W23" s="41"/>
      <c r="X23" s="44"/>
      <c r="Y23" s="41"/>
      <c r="Z23" s="41"/>
      <c r="AA23" s="41"/>
      <c r="AB23" s="41"/>
      <c r="AC23" s="42"/>
    </row>
    <row r="24" spans="1:29" ht="55.7" customHeight="1" thickBot="1" x14ac:dyDescent="0.25">
      <c r="A24" s="17" t="s">
        <v>120</v>
      </c>
      <c r="B24" s="87" t="s">
        <v>121</v>
      </c>
      <c r="C24" s="19" t="s">
        <v>20</v>
      </c>
      <c r="D24" s="16">
        <f t="shared" si="3"/>
        <v>43.46</v>
      </c>
      <c r="E24" s="98" t="e">
        <f>+#REF!</f>
        <v>#REF!</v>
      </c>
      <c r="F24" s="18"/>
      <c r="G24" s="161" t="e">
        <f t="shared" si="4"/>
        <v>#REF!</v>
      </c>
      <c r="H24" s="162"/>
      <c r="I24" s="44">
        <v>43.46</v>
      </c>
      <c r="J24" s="20">
        <v>43.46</v>
      </c>
      <c r="K24" s="41">
        <f t="shared" si="5"/>
        <v>43.46</v>
      </c>
      <c r="T24" s="41"/>
      <c r="U24" s="41"/>
      <c r="V24" s="41"/>
      <c r="W24" s="41"/>
      <c r="X24" s="44"/>
      <c r="Y24" s="41"/>
      <c r="Z24" s="41"/>
      <c r="AA24" s="41"/>
      <c r="AB24" s="41"/>
      <c r="AC24" s="42"/>
    </row>
    <row r="25" spans="1:29" ht="51.95" customHeight="1" thickBot="1" x14ac:dyDescent="0.25">
      <c r="A25" s="21" t="s">
        <v>122</v>
      </c>
      <c r="B25" s="88" t="s">
        <v>123</v>
      </c>
      <c r="C25" s="23" t="s">
        <v>20</v>
      </c>
      <c r="D25" s="16">
        <f t="shared" si="3"/>
        <v>37.85</v>
      </c>
      <c r="E25" s="98" t="e">
        <f>+#REF!</f>
        <v>#REF!</v>
      </c>
      <c r="F25" s="22"/>
      <c r="G25" s="161" t="e">
        <f t="shared" si="4"/>
        <v>#REF!</v>
      </c>
      <c r="H25" s="162"/>
      <c r="I25" s="44">
        <v>37.85</v>
      </c>
      <c r="J25" s="20">
        <v>40.159999999999997</v>
      </c>
      <c r="K25" s="41">
        <f t="shared" si="5"/>
        <v>37.85</v>
      </c>
      <c r="L25" s="41"/>
      <c r="M25" s="41"/>
      <c r="N25" s="44"/>
      <c r="O25" s="41"/>
      <c r="P25" s="41"/>
      <c r="Q25" s="41"/>
      <c r="R25" s="41"/>
      <c r="S25" s="42"/>
      <c r="T25" s="41"/>
      <c r="U25" s="41"/>
      <c r="V25" s="41"/>
      <c r="W25" s="41"/>
      <c r="X25" s="44"/>
      <c r="Y25" s="41"/>
      <c r="Z25" s="41"/>
      <c r="AA25" s="41"/>
      <c r="AB25" s="41"/>
      <c r="AC25" s="42"/>
    </row>
    <row r="26" spans="1:29" ht="13.5" customHeight="1" thickBot="1" x14ac:dyDescent="0.25">
      <c r="A26" s="27"/>
      <c r="D26" s="181" t="s">
        <v>105</v>
      </c>
      <c r="E26" s="182"/>
      <c r="F26" s="183"/>
      <c r="G26" s="184" t="e">
        <f>+SUM(G23:H25)</f>
        <v>#REF!</v>
      </c>
      <c r="H26" s="185"/>
      <c r="I26" s="44"/>
      <c r="J26" s="41"/>
      <c r="K26" s="41"/>
      <c r="L26" s="41"/>
      <c r="M26" s="41"/>
      <c r="N26" s="41"/>
      <c r="O26" s="41"/>
      <c r="P26" s="41"/>
      <c r="Q26" s="41"/>
      <c r="R26" s="41"/>
      <c r="S26" s="42"/>
      <c r="T26" s="41"/>
    </row>
    <row r="27" spans="1:29" ht="13.5" customHeight="1" thickBot="1" x14ac:dyDescent="0.25">
      <c r="A27" s="27"/>
      <c r="D27" s="178"/>
      <c r="E27" s="179"/>
      <c r="F27" s="179"/>
      <c r="G27" s="179"/>
      <c r="H27" s="180"/>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75" t="s">
        <v>106</v>
      </c>
      <c r="B29" s="176"/>
      <c r="C29" s="177"/>
      <c r="D29" s="170"/>
      <c r="E29" s="171"/>
      <c r="F29" s="171"/>
      <c r="G29" s="171"/>
      <c r="H29" s="171"/>
      <c r="I29" s="44"/>
      <c r="J29" s="41"/>
      <c r="T29" s="41"/>
      <c r="U29" s="41"/>
      <c r="V29" s="41"/>
      <c r="W29" s="41"/>
      <c r="X29" s="41"/>
      <c r="Y29" s="41"/>
      <c r="Z29" s="41"/>
      <c r="AA29" s="41"/>
      <c r="AB29" s="41"/>
      <c r="AC29" s="42"/>
    </row>
    <row r="30" spans="1:29" ht="117.75" customHeight="1" x14ac:dyDescent="0.2">
      <c r="A30" s="50" t="s">
        <v>29</v>
      </c>
      <c r="B30" s="86" t="s">
        <v>124</v>
      </c>
      <c r="C30" s="15" t="s">
        <v>8</v>
      </c>
      <c r="D30" s="20">
        <f t="shared" ref="D30:D31" si="6">+K30</f>
        <v>41.36</v>
      </c>
      <c r="E30" s="98" t="e">
        <f>+#REF!</f>
        <v>#REF!</v>
      </c>
      <c r="F30" s="14"/>
      <c r="G30" s="161" t="e">
        <f t="shared" ref="G30:G31" si="7">D30*E30</f>
        <v>#REF!</v>
      </c>
      <c r="H30" s="162"/>
      <c r="I30" s="44">
        <v>41.36</v>
      </c>
      <c r="J30" s="16">
        <v>46.07</v>
      </c>
      <c r="K30" s="41">
        <f t="shared" ref="K30:K31" si="8">+I30*$I$11</f>
        <v>41.36</v>
      </c>
      <c r="L30" s="41"/>
      <c r="M30" s="41"/>
      <c r="N30" s="44"/>
      <c r="O30" s="41"/>
      <c r="P30" s="41"/>
      <c r="Q30" s="41"/>
      <c r="R30" s="41"/>
      <c r="S30" s="42"/>
      <c r="T30" s="41"/>
      <c r="U30" s="41"/>
      <c r="V30" s="41"/>
      <c r="W30" s="41"/>
      <c r="X30" s="41"/>
      <c r="Y30" s="41"/>
      <c r="Z30" s="41"/>
      <c r="AA30" s="41"/>
      <c r="AB30" s="41"/>
      <c r="AC30" s="42"/>
    </row>
    <row r="31" spans="1:29" ht="51.95" customHeight="1" thickBot="1" x14ac:dyDescent="0.25">
      <c r="A31" s="51" t="s">
        <v>31</v>
      </c>
      <c r="B31" s="88" t="s">
        <v>125</v>
      </c>
      <c r="C31" s="23" t="s">
        <v>8</v>
      </c>
      <c r="D31" s="20">
        <f t="shared" si="6"/>
        <v>41.36</v>
      </c>
      <c r="E31" s="98" t="e">
        <f>+#REF!</f>
        <v>#REF!</v>
      </c>
      <c r="F31" s="22"/>
      <c r="G31" s="161" t="e">
        <f t="shared" si="7"/>
        <v>#REF!</v>
      </c>
      <c r="H31" s="162"/>
      <c r="I31" s="44">
        <v>41.36</v>
      </c>
      <c r="J31" s="24">
        <v>46.07</v>
      </c>
      <c r="K31" s="41">
        <f t="shared" si="8"/>
        <v>41.36</v>
      </c>
      <c r="L31" s="41"/>
      <c r="M31" s="41"/>
      <c r="N31" s="44"/>
      <c r="O31" s="41"/>
      <c r="P31" s="41"/>
      <c r="Q31" s="41"/>
      <c r="R31" s="41"/>
      <c r="S31" s="42"/>
      <c r="T31" s="41"/>
      <c r="U31" s="41"/>
      <c r="V31" s="41"/>
      <c r="W31" s="41"/>
      <c r="X31" s="41"/>
      <c r="Y31" s="41"/>
      <c r="Z31" s="41"/>
      <c r="AA31" s="41"/>
      <c r="AB31" s="41"/>
      <c r="AC31" s="42"/>
    </row>
    <row r="32" spans="1:29" ht="13.5" customHeight="1" thickBot="1" x14ac:dyDescent="0.25">
      <c r="A32" s="27"/>
      <c r="D32" s="151" t="s">
        <v>106</v>
      </c>
      <c r="E32" s="152"/>
      <c r="F32" s="153"/>
      <c r="G32" s="163" t="e">
        <f>SUM(G30:H31)</f>
        <v>#REF!</v>
      </c>
      <c r="H32" s="164"/>
      <c r="I32" s="44"/>
      <c r="J32" s="41"/>
      <c r="K32" s="41"/>
      <c r="L32" s="41"/>
      <c r="M32" s="41"/>
      <c r="N32" s="41"/>
      <c r="O32" s="41"/>
      <c r="P32" s="41"/>
      <c r="Q32" s="41"/>
      <c r="R32" s="41"/>
      <c r="S32" s="42"/>
      <c r="T32" s="41"/>
      <c r="U32" s="41"/>
      <c r="V32" s="41"/>
      <c r="W32" s="41"/>
      <c r="X32" s="41"/>
      <c r="Y32" s="41"/>
      <c r="Z32" s="41"/>
      <c r="AA32" s="41"/>
      <c r="AB32" s="41"/>
      <c r="AC32" s="42"/>
    </row>
    <row r="33" spans="1:29" ht="13.5" customHeight="1" thickBot="1" x14ac:dyDescent="0.25">
      <c r="A33" s="27"/>
      <c r="D33" s="172"/>
      <c r="E33" s="173"/>
      <c r="F33" s="173"/>
      <c r="G33" s="173"/>
      <c r="H33" s="174"/>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94"/>
      <c r="F34" s="94"/>
      <c r="G34" s="54"/>
      <c r="H34" s="54"/>
      <c r="I34" s="44"/>
      <c r="J34" s="41"/>
      <c r="T34" s="41"/>
      <c r="U34" s="41"/>
      <c r="V34" s="41"/>
      <c r="W34" s="41"/>
      <c r="X34" s="44"/>
      <c r="Y34" s="41"/>
      <c r="Z34" s="41"/>
      <c r="AA34" s="42"/>
      <c r="AB34" s="41"/>
      <c r="AC34" s="42"/>
    </row>
    <row r="35" spans="1:29" ht="12.75" thickBot="1" x14ac:dyDescent="0.25">
      <c r="A35" s="165" t="s">
        <v>107</v>
      </c>
      <c r="B35" s="166"/>
      <c r="C35" s="169"/>
      <c r="D35" s="170"/>
      <c r="E35" s="171"/>
      <c r="F35" s="171"/>
      <c r="G35" s="171"/>
      <c r="H35" s="171"/>
      <c r="I35" s="44"/>
      <c r="J35" s="41"/>
      <c r="T35" s="41"/>
      <c r="U35" s="41"/>
      <c r="V35" s="41"/>
      <c r="W35" s="41"/>
      <c r="X35" s="44"/>
      <c r="Y35" s="41"/>
      <c r="Z35" s="41"/>
      <c r="AA35" s="41"/>
      <c r="AB35" s="41"/>
      <c r="AC35" s="42"/>
    </row>
    <row r="36" spans="1:29" ht="39" customHeight="1" x14ac:dyDescent="0.2">
      <c r="A36" s="13" t="s">
        <v>36</v>
      </c>
      <c r="B36" s="86" t="s">
        <v>126</v>
      </c>
      <c r="C36" s="15" t="s">
        <v>115</v>
      </c>
      <c r="D36" s="20">
        <f t="shared" ref="D36:D40" si="9">+K36</f>
        <v>1.92</v>
      </c>
      <c r="E36" s="97" t="e">
        <f>+#REF!</f>
        <v>#REF!</v>
      </c>
      <c r="F36" s="14"/>
      <c r="G36" s="161" t="e">
        <f t="shared" ref="G36:G40" si="10">D36*E36</f>
        <v>#REF!</v>
      </c>
      <c r="H36" s="162"/>
      <c r="I36" s="44">
        <v>1.92</v>
      </c>
      <c r="J36" s="16"/>
      <c r="K36" s="41">
        <f t="shared" ref="K36:K40" si="11">+I36*$I$11</f>
        <v>1.92</v>
      </c>
      <c r="T36" s="41"/>
      <c r="U36" s="41"/>
      <c r="V36" s="41"/>
      <c r="W36" s="41"/>
      <c r="X36" s="44"/>
      <c r="Y36" s="41"/>
      <c r="Z36" s="41"/>
      <c r="AA36" s="41"/>
      <c r="AB36" s="41"/>
      <c r="AC36" s="42"/>
    </row>
    <row r="37" spans="1:29" ht="50.25" customHeight="1" x14ac:dyDescent="0.2">
      <c r="A37" s="17" t="s">
        <v>38</v>
      </c>
      <c r="B37" s="87" t="s">
        <v>35</v>
      </c>
      <c r="C37" s="19" t="s">
        <v>8</v>
      </c>
      <c r="D37" s="20">
        <f t="shared" si="9"/>
        <v>35.6</v>
      </c>
      <c r="E37" s="97" t="e">
        <f>+#REF!</f>
        <v>#REF!</v>
      </c>
      <c r="F37" s="18"/>
      <c r="G37" s="161" t="e">
        <f t="shared" si="10"/>
        <v>#REF!</v>
      </c>
      <c r="H37" s="162"/>
      <c r="I37" s="44">
        <v>35.6</v>
      </c>
      <c r="J37" s="20"/>
      <c r="K37" s="41">
        <f t="shared" si="11"/>
        <v>35.6</v>
      </c>
      <c r="T37" s="41"/>
      <c r="U37" s="41"/>
      <c r="V37" s="41"/>
      <c r="W37" s="41"/>
      <c r="X37" s="44"/>
      <c r="Y37" s="41"/>
      <c r="Z37" s="41"/>
      <c r="AA37" s="41"/>
      <c r="AB37" s="41"/>
      <c r="AC37" s="42"/>
    </row>
    <row r="38" spans="1:29" ht="56.25" x14ac:dyDescent="0.2">
      <c r="A38" s="17" t="s">
        <v>40</v>
      </c>
      <c r="B38" s="87" t="s">
        <v>39</v>
      </c>
      <c r="C38" s="19" t="s">
        <v>8</v>
      </c>
      <c r="D38" s="20">
        <f t="shared" si="9"/>
        <v>3.8</v>
      </c>
      <c r="E38" s="97" t="e">
        <f>+#REF!</f>
        <v>#REF!</v>
      </c>
      <c r="F38" s="18"/>
      <c r="G38" s="161" t="e">
        <f t="shared" si="10"/>
        <v>#REF!</v>
      </c>
      <c r="H38" s="162"/>
      <c r="I38" s="44">
        <v>3.8</v>
      </c>
      <c r="J38" s="20"/>
      <c r="K38" s="41">
        <f t="shared" si="11"/>
        <v>3.8</v>
      </c>
      <c r="T38" s="41"/>
      <c r="U38" s="41"/>
      <c r="V38" s="41"/>
      <c r="W38" s="41"/>
      <c r="X38" s="44"/>
      <c r="Y38" s="41"/>
      <c r="Z38" s="41"/>
      <c r="AA38" s="41"/>
      <c r="AB38" s="41"/>
      <c r="AC38" s="42"/>
    </row>
    <row r="39" spans="1:29" ht="56.25" x14ac:dyDescent="0.2">
      <c r="A39" s="17" t="s">
        <v>42</v>
      </c>
      <c r="B39" s="87" t="s">
        <v>41</v>
      </c>
      <c r="C39" s="19" t="s">
        <v>8</v>
      </c>
      <c r="D39" s="20">
        <f t="shared" si="9"/>
        <v>3.94</v>
      </c>
      <c r="E39" s="97" t="e">
        <f>+#REF!</f>
        <v>#REF!</v>
      </c>
      <c r="F39" s="18"/>
      <c r="G39" s="161" t="e">
        <f t="shared" si="10"/>
        <v>#REF!</v>
      </c>
      <c r="H39" s="162"/>
      <c r="I39" s="44">
        <v>3.94</v>
      </c>
      <c r="J39" s="20"/>
      <c r="K39" s="41">
        <f t="shared" si="11"/>
        <v>3.94</v>
      </c>
      <c r="T39" s="41"/>
      <c r="U39" s="41"/>
      <c r="V39" s="41"/>
      <c r="W39" s="41"/>
      <c r="X39" s="44"/>
      <c r="Y39" s="41"/>
      <c r="Z39" s="41"/>
      <c r="AA39" s="41"/>
      <c r="AB39" s="41"/>
      <c r="AC39" s="42"/>
    </row>
    <row r="40" spans="1:29" ht="33.75" x14ac:dyDescent="0.2">
      <c r="A40" s="17" t="s">
        <v>127</v>
      </c>
      <c r="B40" s="87" t="s">
        <v>43</v>
      </c>
      <c r="C40" s="19" t="s">
        <v>128</v>
      </c>
      <c r="D40" s="20">
        <f t="shared" si="9"/>
        <v>1</v>
      </c>
      <c r="E40" s="97" t="e">
        <f>+#REF!</f>
        <v>#REF!</v>
      </c>
      <c r="F40" s="18"/>
      <c r="G40" s="161" t="e">
        <f t="shared" si="10"/>
        <v>#REF!</v>
      </c>
      <c r="H40" s="162"/>
      <c r="I40" s="44">
        <v>1</v>
      </c>
      <c r="J40" s="20"/>
      <c r="K40" s="41">
        <f t="shared" si="11"/>
        <v>1</v>
      </c>
      <c r="T40" s="41"/>
      <c r="U40" s="41"/>
      <c r="V40" s="41"/>
      <c r="W40" s="41"/>
      <c r="X40" s="44"/>
      <c r="Y40" s="41"/>
      <c r="Z40" s="41"/>
      <c r="AA40" s="41"/>
      <c r="AB40" s="41"/>
      <c r="AC40" s="42"/>
    </row>
    <row r="41" spans="1:29" ht="13.5" customHeight="1" thickBot="1" x14ac:dyDescent="0.25">
      <c r="A41" s="27"/>
      <c r="D41" s="151" t="s">
        <v>107</v>
      </c>
      <c r="E41" s="152"/>
      <c r="F41" s="153"/>
      <c r="G41" s="163" t="e">
        <f>+SUM(G36:H40)</f>
        <v>#REF!</v>
      </c>
      <c r="H41" s="164"/>
      <c r="I41" s="44"/>
      <c r="J41" s="41"/>
      <c r="K41" s="41"/>
      <c r="L41" s="41"/>
      <c r="M41" s="41"/>
      <c r="N41" s="41"/>
      <c r="O41" s="41"/>
      <c r="P41" s="41"/>
      <c r="Q41" s="41"/>
      <c r="R41" s="41"/>
      <c r="S41" s="42"/>
      <c r="T41" s="41"/>
      <c r="U41" s="41"/>
      <c r="V41" s="41"/>
      <c r="W41" s="41"/>
      <c r="X41" s="44"/>
      <c r="Y41" s="41"/>
      <c r="Z41" s="41"/>
      <c r="AA41" s="41"/>
      <c r="AB41" s="41"/>
      <c r="AC41" s="42"/>
    </row>
    <row r="42" spans="1:29" ht="13.5" customHeight="1" thickBot="1" x14ac:dyDescent="0.25">
      <c r="A42" s="27"/>
      <c r="D42" s="138"/>
      <c r="E42" s="139"/>
      <c r="F42" s="139"/>
      <c r="G42" s="139"/>
      <c r="H42" s="140"/>
      <c r="I42" s="44"/>
      <c r="J42" s="41"/>
      <c r="K42" s="41"/>
      <c r="L42" s="41"/>
      <c r="M42" s="41"/>
      <c r="N42" s="41"/>
      <c r="O42" s="41"/>
      <c r="P42" s="41"/>
      <c r="Q42" s="41"/>
      <c r="R42" s="41"/>
      <c r="S42" s="42"/>
      <c r="T42" s="41"/>
      <c r="U42" s="41"/>
      <c r="V42" s="41"/>
      <c r="W42" s="41"/>
      <c r="X42" s="44"/>
      <c r="Y42" s="41"/>
      <c r="Z42" s="41"/>
      <c r="AA42" s="41"/>
      <c r="AB42" s="41"/>
      <c r="AC42" s="42"/>
    </row>
    <row r="43" spans="1:29" ht="3.75" customHeight="1" thickBot="1" x14ac:dyDescent="0.25">
      <c r="A43" s="27"/>
      <c r="D43" s="55"/>
      <c r="E43" s="56"/>
      <c r="F43" s="56"/>
      <c r="G43" s="57"/>
      <c r="H43" s="57"/>
      <c r="I43" s="44"/>
      <c r="J43" s="41"/>
      <c r="T43" s="41"/>
      <c r="U43" s="41"/>
      <c r="V43" s="41"/>
      <c r="W43" s="41"/>
      <c r="X43" s="41"/>
      <c r="Y43" s="41"/>
      <c r="Z43" s="41"/>
      <c r="AA43" s="41"/>
      <c r="AB43" s="41"/>
      <c r="AC43" s="42"/>
    </row>
    <row r="44" spans="1:29" ht="12.75" thickBot="1" x14ac:dyDescent="0.25">
      <c r="A44" s="165" t="s">
        <v>108</v>
      </c>
      <c r="B44" s="166"/>
      <c r="C44" s="169"/>
      <c r="D44" s="170"/>
      <c r="E44" s="171"/>
      <c r="F44" s="171"/>
      <c r="G44" s="171"/>
      <c r="H44" s="171"/>
      <c r="I44" s="44"/>
      <c r="J44" s="41"/>
      <c r="T44" s="41"/>
      <c r="U44" s="41"/>
      <c r="V44" s="41"/>
      <c r="W44" s="41"/>
      <c r="X44" s="44"/>
      <c r="Y44" s="41"/>
      <c r="Z44" s="41"/>
      <c r="AA44" s="41"/>
      <c r="AB44" s="41"/>
      <c r="AC44" s="42"/>
    </row>
    <row r="45" spans="1:29" ht="96.75" customHeight="1" x14ac:dyDescent="0.2">
      <c r="A45" s="13" t="s">
        <v>45</v>
      </c>
      <c r="B45" s="86" t="s">
        <v>46</v>
      </c>
      <c r="C45" s="15" t="s">
        <v>128</v>
      </c>
      <c r="D45" s="20">
        <f>+K45</f>
        <v>1</v>
      </c>
      <c r="E45" s="98" t="e">
        <f>+#REF!</f>
        <v>#REF!</v>
      </c>
      <c r="F45" s="14"/>
      <c r="G45" s="161" t="e">
        <f t="shared" ref="G45:G50" si="12">D45*E45</f>
        <v>#REF!</v>
      </c>
      <c r="H45" s="162"/>
      <c r="I45" s="44">
        <v>1</v>
      </c>
      <c r="J45" s="16">
        <v>1</v>
      </c>
      <c r="K45" s="41">
        <f t="shared" ref="K45:K51" si="13">+I45*$I$11</f>
        <v>1</v>
      </c>
      <c r="T45" s="41"/>
      <c r="U45" s="41"/>
      <c r="V45" s="41"/>
      <c r="W45" s="41"/>
      <c r="X45" s="44"/>
      <c r="Y45" s="41"/>
      <c r="Z45" s="41"/>
      <c r="AA45" s="41"/>
      <c r="AB45" s="41"/>
      <c r="AC45" s="42"/>
    </row>
    <row r="46" spans="1:29" ht="81.2" customHeight="1" x14ac:dyDescent="0.2">
      <c r="A46" s="17" t="s">
        <v>48</v>
      </c>
      <c r="B46" s="87" t="s">
        <v>49</v>
      </c>
      <c r="C46" s="19" t="s">
        <v>128</v>
      </c>
      <c r="D46" s="20">
        <f t="shared" ref="D46:D50" si="14">+K46</f>
        <v>2</v>
      </c>
      <c r="E46" s="98" t="e">
        <f>+#REF!</f>
        <v>#REF!</v>
      </c>
      <c r="F46" s="18"/>
      <c r="G46" s="161" t="e">
        <f t="shared" si="12"/>
        <v>#REF!</v>
      </c>
      <c r="H46" s="162"/>
      <c r="I46" s="44">
        <v>2</v>
      </c>
      <c r="J46" s="20">
        <v>2</v>
      </c>
      <c r="K46" s="41">
        <f t="shared" si="13"/>
        <v>2</v>
      </c>
      <c r="T46" s="41"/>
      <c r="U46" s="41"/>
      <c r="V46" s="41"/>
      <c r="W46" s="41"/>
      <c r="X46" s="44"/>
      <c r="Y46" s="41"/>
      <c r="Z46" s="41"/>
      <c r="AA46" s="41"/>
      <c r="AB46" s="41"/>
      <c r="AC46" s="42"/>
    </row>
    <row r="47" spans="1:29" ht="81.2" customHeight="1" x14ac:dyDescent="0.2">
      <c r="A47" s="17" t="s">
        <v>50</v>
      </c>
      <c r="B47" s="87" t="s">
        <v>51</v>
      </c>
      <c r="C47" s="19" t="s">
        <v>128</v>
      </c>
      <c r="D47" s="20">
        <f t="shared" si="14"/>
        <v>1</v>
      </c>
      <c r="E47" s="98" t="e">
        <f>+#REF!</f>
        <v>#REF!</v>
      </c>
      <c r="F47" s="18"/>
      <c r="G47" s="161" t="e">
        <f t="shared" si="12"/>
        <v>#REF!</v>
      </c>
      <c r="H47" s="162"/>
      <c r="I47" s="44">
        <v>1</v>
      </c>
      <c r="J47" s="20">
        <v>1</v>
      </c>
      <c r="K47" s="41">
        <f t="shared" si="13"/>
        <v>1</v>
      </c>
      <c r="T47" s="41"/>
      <c r="U47" s="41"/>
      <c r="V47" s="41"/>
      <c r="W47" s="41"/>
      <c r="X47" s="44"/>
      <c r="Y47" s="41"/>
      <c r="Z47" s="41"/>
      <c r="AA47" s="41"/>
      <c r="AB47" s="41"/>
      <c r="AC47" s="42"/>
    </row>
    <row r="48" spans="1:29" ht="66.75" customHeight="1" x14ac:dyDescent="0.2">
      <c r="A48" s="17" t="s">
        <v>52</v>
      </c>
      <c r="B48" s="87" t="s">
        <v>53</v>
      </c>
      <c r="C48" s="19" t="s">
        <v>128</v>
      </c>
      <c r="D48" s="20">
        <f t="shared" si="14"/>
        <v>3</v>
      </c>
      <c r="E48" s="98" t="e">
        <f>+#REF!</f>
        <v>#REF!</v>
      </c>
      <c r="F48" s="18"/>
      <c r="G48" s="161" t="e">
        <f t="shared" si="12"/>
        <v>#REF!</v>
      </c>
      <c r="H48" s="162"/>
      <c r="I48" s="44">
        <v>3</v>
      </c>
      <c r="J48" s="20">
        <v>3</v>
      </c>
      <c r="K48" s="41">
        <f t="shared" si="13"/>
        <v>3</v>
      </c>
      <c r="T48" s="41"/>
      <c r="U48" s="41"/>
      <c r="V48" s="41"/>
      <c r="W48" s="41"/>
      <c r="X48" s="44"/>
      <c r="Y48" s="41"/>
      <c r="Z48" s="41"/>
      <c r="AA48" s="41"/>
      <c r="AB48" s="41"/>
      <c r="AC48" s="42"/>
    </row>
    <row r="49" spans="1:29" ht="81.2" customHeight="1" x14ac:dyDescent="0.2">
      <c r="A49" s="17" t="s">
        <v>54</v>
      </c>
      <c r="B49" s="87" t="s">
        <v>55</v>
      </c>
      <c r="C49" s="19" t="s">
        <v>128</v>
      </c>
      <c r="D49" s="20">
        <f t="shared" si="14"/>
        <v>1</v>
      </c>
      <c r="E49" s="98" t="e">
        <f>+#REF!</f>
        <v>#REF!</v>
      </c>
      <c r="F49" s="18"/>
      <c r="G49" s="161" t="e">
        <f t="shared" si="12"/>
        <v>#REF!</v>
      </c>
      <c r="H49" s="162"/>
      <c r="I49" s="44">
        <v>1</v>
      </c>
      <c r="J49" s="20">
        <v>1</v>
      </c>
      <c r="K49" s="41">
        <f t="shared" si="13"/>
        <v>1</v>
      </c>
      <c r="T49" s="41"/>
      <c r="U49" s="41"/>
      <c r="V49" s="41"/>
      <c r="W49" s="41"/>
      <c r="X49" s="44"/>
      <c r="Y49" s="41"/>
      <c r="Z49" s="41"/>
      <c r="AA49" s="41"/>
      <c r="AB49" s="41"/>
      <c r="AC49" s="42"/>
    </row>
    <row r="50" spans="1:29" ht="81.2" customHeight="1" x14ac:dyDescent="0.2">
      <c r="A50" s="17" t="s">
        <v>56</v>
      </c>
      <c r="B50" s="87" t="s">
        <v>57</v>
      </c>
      <c r="C50" s="19" t="s">
        <v>128</v>
      </c>
      <c r="D50" s="20">
        <f t="shared" si="14"/>
        <v>1</v>
      </c>
      <c r="E50" s="98" t="e">
        <f>+#REF!</f>
        <v>#REF!</v>
      </c>
      <c r="F50" s="18"/>
      <c r="G50" s="161" t="e">
        <f t="shared" si="12"/>
        <v>#REF!</v>
      </c>
      <c r="H50" s="162"/>
      <c r="I50" s="44">
        <v>1</v>
      </c>
      <c r="J50" s="20">
        <v>1</v>
      </c>
      <c r="K50" s="41">
        <f t="shared" si="13"/>
        <v>1</v>
      </c>
      <c r="T50" s="41"/>
      <c r="U50" s="41"/>
      <c r="V50" s="41"/>
      <c r="W50" s="41"/>
      <c r="X50" s="44"/>
      <c r="Y50" s="41"/>
      <c r="Z50" s="41"/>
      <c r="AA50" s="41"/>
      <c r="AB50" s="41"/>
      <c r="AC50" s="42"/>
    </row>
    <row r="51" spans="1:29" ht="13.5" customHeight="1" thickBot="1" x14ac:dyDescent="0.25">
      <c r="A51" s="26"/>
      <c r="D51" s="151" t="s">
        <v>108</v>
      </c>
      <c r="E51" s="152"/>
      <c r="F51" s="153"/>
      <c r="G51" s="163" t="e">
        <f>+SUM(G45:H50)</f>
        <v>#REF!</v>
      </c>
      <c r="H51" s="164"/>
      <c r="I51" s="44"/>
      <c r="J51" s="41"/>
      <c r="K51" s="41">
        <f t="shared" si="13"/>
        <v>0</v>
      </c>
      <c r="L51" s="41"/>
      <c r="M51" s="41"/>
      <c r="N51" s="41"/>
      <c r="O51" s="41"/>
      <c r="P51" s="41"/>
      <c r="Q51" s="41"/>
      <c r="R51" s="41"/>
      <c r="S51" s="42"/>
      <c r="T51" s="41"/>
      <c r="U51" s="41"/>
      <c r="V51" s="41"/>
      <c r="W51" s="41"/>
      <c r="X51" s="44"/>
      <c r="Y51" s="41"/>
      <c r="Z51" s="41"/>
      <c r="AA51" s="42"/>
      <c r="AB51" s="41"/>
      <c r="AC51" s="42"/>
    </row>
    <row r="52" spans="1:29" ht="13.5" customHeight="1" thickBot="1" x14ac:dyDescent="0.25">
      <c r="A52" s="26"/>
      <c r="D52" s="138"/>
      <c r="E52" s="139"/>
      <c r="F52" s="139"/>
      <c r="G52" s="139"/>
      <c r="H52" s="140"/>
      <c r="I52" s="44"/>
      <c r="J52" s="41"/>
      <c r="K52" s="41"/>
      <c r="L52" s="41"/>
      <c r="M52" s="41"/>
      <c r="N52" s="41"/>
      <c r="O52" s="41"/>
      <c r="P52" s="41"/>
      <c r="Q52" s="41"/>
      <c r="R52" s="41"/>
      <c r="S52" s="42"/>
      <c r="T52" s="41"/>
      <c r="U52" s="41"/>
      <c r="V52" s="41"/>
      <c r="W52" s="41"/>
      <c r="X52" s="44"/>
      <c r="Y52" s="41"/>
      <c r="Z52" s="41"/>
      <c r="AA52" s="42"/>
      <c r="AB52" s="41"/>
      <c r="AC52" s="42"/>
    </row>
    <row r="53" spans="1:29" ht="6.75" customHeight="1" thickBot="1" x14ac:dyDescent="0.25">
      <c r="A53" s="26"/>
      <c r="D53" s="55"/>
      <c r="E53" s="95"/>
      <c r="F53" s="95"/>
      <c r="G53" s="57"/>
      <c r="H53" s="57"/>
      <c r="I53" s="44"/>
      <c r="J53" s="41"/>
      <c r="K53" s="41"/>
      <c r="L53" s="41"/>
      <c r="M53" s="41"/>
      <c r="N53" s="41"/>
      <c r="O53" s="41"/>
      <c r="P53" s="41"/>
      <c r="Q53" s="41"/>
      <c r="R53" s="41"/>
      <c r="S53" s="42"/>
      <c r="T53" s="41"/>
      <c r="U53" s="41"/>
      <c r="V53" s="41"/>
      <c r="W53" s="41"/>
      <c r="X53" s="44"/>
      <c r="Y53" s="41"/>
      <c r="Z53" s="41"/>
      <c r="AA53" s="42"/>
      <c r="AB53" s="41"/>
      <c r="AC53" s="42"/>
    </row>
    <row r="54" spans="1:29" ht="12.75" thickBot="1" x14ac:dyDescent="0.25">
      <c r="A54" s="165" t="s">
        <v>109</v>
      </c>
      <c r="B54" s="166"/>
      <c r="C54" s="166"/>
      <c r="D54" s="167"/>
      <c r="E54" s="168"/>
      <c r="F54" s="168"/>
      <c r="G54" s="168"/>
      <c r="H54" s="168"/>
      <c r="I54" s="44"/>
      <c r="J54" s="41"/>
      <c r="T54" s="41"/>
      <c r="U54" s="41"/>
      <c r="V54" s="41"/>
      <c r="W54" s="41"/>
      <c r="X54" s="41"/>
      <c r="Y54" s="41"/>
      <c r="Z54" s="41"/>
      <c r="AA54" s="41"/>
      <c r="AB54" s="41"/>
      <c r="AC54" s="42"/>
    </row>
    <row r="55" spans="1:29" ht="70.5" customHeight="1" x14ac:dyDescent="0.2">
      <c r="A55" s="17" t="s">
        <v>59</v>
      </c>
      <c r="B55" s="87" t="s">
        <v>60</v>
      </c>
      <c r="C55" s="19" t="s">
        <v>128</v>
      </c>
      <c r="D55" s="20">
        <f t="shared" ref="D55:D60" si="15">+K55</f>
        <v>1</v>
      </c>
      <c r="E55" s="98" t="e">
        <f>+#REF!</f>
        <v>#REF!</v>
      </c>
      <c r="F55" s="18"/>
      <c r="G55" s="161" t="e">
        <f t="shared" ref="G55:G60" si="16">D55*E55</f>
        <v>#REF!</v>
      </c>
      <c r="H55" s="162"/>
      <c r="I55" s="44">
        <v>1</v>
      </c>
      <c r="J55" s="20">
        <v>1</v>
      </c>
      <c r="K55" s="41">
        <f t="shared" ref="K55:K60" si="17">+I55*$I$11</f>
        <v>1</v>
      </c>
      <c r="T55" s="41"/>
      <c r="U55" s="41"/>
      <c r="V55" s="41"/>
      <c r="W55" s="41"/>
      <c r="X55" s="44"/>
      <c r="Y55" s="41"/>
      <c r="Z55" s="41"/>
      <c r="AA55" s="41"/>
      <c r="AB55" s="41"/>
      <c r="AC55" s="42"/>
    </row>
    <row r="56" spans="1:29" ht="51.95" customHeight="1" x14ac:dyDescent="0.2">
      <c r="A56" s="17" t="s">
        <v>61</v>
      </c>
      <c r="B56" s="87" t="s">
        <v>129</v>
      </c>
      <c r="C56" s="19" t="s">
        <v>130</v>
      </c>
      <c r="D56" s="20">
        <f t="shared" si="15"/>
        <v>9</v>
      </c>
      <c r="E56" s="98" t="e">
        <f>+#REF!</f>
        <v>#REF!</v>
      </c>
      <c r="F56" s="18"/>
      <c r="G56" s="161" t="e">
        <f t="shared" si="16"/>
        <v>#REF!</v>
      </c>
      <c r="H56" s="162"/>
      <c r="I56" s="44">
        <v>9</v>
      </c>
      <c r="J56" s="20">
        <v>9</v>
      </c>
      <c r="K56" s="41">
        <f t="shared" si="17"/>
        <v>9</v>
      </c>
      <c r="T56" s="41"/>
      <c r="U56" s="41"/>
      <c r="V56" s="41"/>
      <c r="W56" s="41"/>
      <c r="X56" s="44"/>
      <c r="Y56" s="41"/>
      <c r="Z56" s="41"/>
      <c r="AA56" s="41"/>
      <c r="AB56" s="41"/>
      <c r="AC56" s="42"/>
    </row>
    <row r="57" spans="1:29" ht="56.25" customHeight="1" x14ac:dyDescent="0.2">
      <c r="A57" s="17" t="s">
        <v>64</v>
      </c>
      <c r="B57" s="87" t="s">
        <v>65</v>
      </c>
      <c r="C57" s="19" t="s">
        <v>130</v>
      </c>
      <c r="D57" s="20">
        <f t="shared" si="15"/>
        <v>3</v>
      </c>
      <c r="E57" s="98" t="e">
        <f>+#REF!</f>
        <v>#REF!</v>
      </c>
      <c r="F57" s="18"/>
      <c r="G57" s="161" t="e">
        <f t="shared" si="16"/>
        <v>#REF!</v>
      </c>
      <c r="H57" s="162"/>
      <c r="I57" s="44">
        <v>3</v>
      </c>
      <c r="J57" s="20">
        <v>3</v>
      </c>
      <c r="K57" s="41">
        <f t="shared" si="17"/>
        <v>3</v>
      </c>
      <c r="T57" s="41"/>
      <c r="U57" s="41"/>
      <c r="V57" s="41"/>
      <c r="W57" s="41"/>
      <c r="X57" s="44"/>
      <c r="Y57" s="41"/>
      <c r="Z57" s="41"/>
      <c r="AA57" s="41"/>
      <c r="AB57" s="41"/>
      <c r="AC57" s="42"/>
    </row>
    <row r="58" spans="1:29" ht="66" customHeight="1" x14ac:dyDescent="0.2">
      <c r="A58" s="17" t="s">
        <v>66</v>
      </c>
      <c r="B58" s="87" t="s">
        <v>67</v>
      </c>
      <c r="C58" s="19" t="s">
        <v>130</v>
      </c>
      <c r="D58" s="20">
        <f t="shared" si="15"/>
        <v>2</v>
      </c>
      <c r="E58" s="98" t="e">
        <f>+#REF!</f>
        <v>#REF!</v>
      </c>
      <c r="F58" s="18"/>
      <c r="G58" s="161" t="e">
        <f t="shared" si="16"/>
        <v>#REF!</v>
      </c>
      <c r="H58" s="162"/>
      <c r="I58" s="44">
        <v>2</v>
      </c>
      <c r="J58" s="20">
        <v>2</v>
      </c>
      <c r="K58" s="41">
        <f t="shared" si="17"/>
        <v>2</v>
      </c>
      <c r="T58" s="41"/>
      <c r="U58" s="41"/>
      <c r="V58" s="41"/>
      <c r="W58" s="41"/>
      <c r="X58" s="44"/>
      <c r="Y58" s="41"/>
      <c r="Z58" s="41"/>
      <c r="AA58" s="41"/>
      <c r="AB58" s="41"/>
      <c r="AC58" s="42"/>
    </row>
    <row r="59" spans="1:29" ht="49.5" customHeight="1" x14ac:dyDescent="0.2">
      <c r="A59" s="17" t="s">
        <v>68</v>
      </c>
      <c r="B59" s="87" t="s">
        <v>131</v>
      </c>
      <c r="C59" s="19" t="s">
        <v>130</v>
      </c>
      <c r="D59" s="20">
        <f t="shared" si="15"/>
        <v>7</v>
      </c>
      <c r="E59" s="98" t="e">
        <f>+#REF!</f>
        <v>#REF!</v>
      </c>
      <c r="F59" s="18"/>
      <c r="G59" s="161" t="e">
        <f t="shared" si="16"/>
        <v>#REF!</v>
      </c>
      <c r="H59" s="162"/>
      <c r="I59" s="44">
        <v>7</v>
      </c>
      <c r="J59" s="20">
        <v>7</v>
      </c>
      <c r="K59" s="41">
        <f t="shared" si="17"/>
        <v>7</v>
      </c>
      <c r="T59" s="41"/>
      <c r="U59" s="41"/>
      <c r="V59" s="41"/>
      <c r="W59" s="41"/>
      <c r="X59" s="44"/>
      <c r="Y59" s="41"/>
      <c r="Z59" s="41"/>
      <c r="AA59" s="41"/>
      <c r="AB59" s="41"/>
      <c r="AC59" s="42"/>
    </row>
    <row r="60" spans="1:29" ht="57.75" customHeight="1" x14ac:dyDescent="0.2">
      <c r="A60" s="17" t="s">
        <v>70</v>
      </c>
      <c r="B60" s="87" t="s">
        <v>132</v>
      </c>
      <c r="C60" s="19" t="s">
        <v>128</v>
      </c>
      <c r="D60" s="20">
        <f t="shared" si="15"/>
        <v>7</v>
      </c>
      <c r="E60" s="98" t="e">
        <f>+#REF!</f>
        <v>#REF!</v>
      </c>
      <c r="F60" s="18"/>
      <c r="G60" s="161" t="e">
        <f t="shared" si="16"/>
        <v>#REF!</v>
      </c>
      <c r="H60" s="162"/>
      <c r="I60" s="44">
        <v>7</v>
      </c>
      <c r="J60" s="20">
        <v>7</v>
      </c>
      <c r="K60" s="41">
        <f t="shared" si="17"/>
        <v>7</v>
      </c>
      <c r="T60" s="41"/>
      <c r="U60" s="41"/>
      <c r="V60" s="41"/>
      <c r="W60" s="41"/>
      <c r="X60" s="44"/>
      <c r="Y60" s="41"/>
      <c r="Z60" s="41"/>
      <c r="AA60" s="41"/>
      <c r="AB60" s="41"/>
      <c r="AC60" s="42"/>
    </row>
    <row r="61" spans="1:29" ht="13.5" customHeight="1" thickBot="1" x14ac:dyDescent="0.25">
      <c r="A61" s="27"/>
      <c r="D61" s="151" t="s">
        <v>109</v>
      </c>
      <c r="E61" s="152"/>
      <c r="F61" s="153"/>
      <c r="G61" s="154" t="e">
        <f>+SUM(G55:H60)</f>
        <v>#REF!</v>
      </c>
      <c r="H61" s="155"/>
      <c r="I61" s="44"/>
      <c r="J61" s="41"/>
      <c r="K61" s="41"/>
      <c r="L61" s="41"/>
      <c r="M61" s="41"/>
      <c r="N61" s="41"/>
      <c r="O61" s="41"/>
      <c r="P61" s="41"/>
      <c r="Q61" s="41"/>
      <c r="R61" s="41"/>
      <c r="S61" s="42"/>
      <c r="T61" s="41"/>
      <c r="U61" s="41"/>
      <c r="V61" s="41"/>
      <c r="W61" s="41"/>
      <c r="X61" s="44"/>
      <c r="Y61" s="41"/>
      <c r="Z61" s="41"/>
      <c r="AA61" s="41"/>
      <c r="AB61" s="41"/>
      <c r="AC61" s="42"/>
    </row>
    <row r="62" spans="1:29" ht="13.5" customHeight="1" thickBot="1" x14ac:dyDescent="0.25">
      <c r="A62" s="27"/>
      <c r="D62" s="138"/>
      <c r="E62" s="139"/>
      <c r="F62" s="139"/>
      <c r="G62" s="139"/>
      <c r="H62" s="140"/>
      <c r="I62" s="44"/>
      <c r="J62" s="41"/>
      <c r="K62" s="41"/>
      <c r="L62" s="41"/>
      <c r="M62" s="41"/>
      <c r="N62" s="41"/>
      <c r="O62" s="41"/>
      <c r="P62" s="41"/>
      <c r="Q62" s="41"/>
      <c r="R62" s="41"/>
      <c r="S62" s="42"/>
      <c r="T62" s="41"/>
      <c r="U62" s="41"/>
      <c r="V62" s="41"/>
      <c r="W62" s="41"/>
      <c r="X62" s="44"/>
      <c r="Y62" s="41"/>
      <c r="Z62" s="41"/>
      <c r="AA62" s="41"/>
      <c r="AB62" s="41"/>
      <c r="AC62" s="42"/>
    </row>
    <row r="63" spans="1:29" ht="3.75" customHeight="1" thickBot="1" x14ac:dyDescent="0.25">
      <c r="A63" s="27"/>
      <c r="D63" s="55"/>
      <c r="E63" s="95"/>
      <c r="F63" s="95"/>
      <c r="G63" s="57"/>
      <c r="H63" s="57"/>
      <c r="I63" s="44"/>
      <c r="J63" s="41"/>
      <c r="K63" s="41"/>
      <c r="L63" s="41"/>
      <c r="M63" s="41"/>
      <c r="N63" s="41"/>
      <c r="O63" s="41"/>
      <c r="P63" s="41"/>
      <c r="Q63" s="41"/>
      <c r="R63" s="41"/>
      <c r="S63" s="42"/>
      <c r="T63" s="41"/>
      <c r="U63" s="41"/>
      <c r="V63" s="41"/>
      <c r="W63" s="41"/>
      <c r="X63" s="44"/>
      <c r="Y63" s="41"/>
      <c r="Z63" s="41"/>
      <c r="AA63" s="41"/>
      <c r="AB63" s="41"/>
      <c r="AC63" s="42"/>
    </row>
    <row r="64" spans="1:29" s="59" customFormat="1" ht="14.25" customHeight="1" thickBot="1" x14ac:dyDescent="0.25">
      <c r="A64" s="156" t="s">
        <v>110</v>
      </c>
      <c r="B64" s="157"/>
      <c r="C64" s="158"/>
      <c r="D64" s="159"/>
      <c r="E64" s="159"/>
      <c r="F64" s="159"/>
      <c r="G64" s="159"/>
      <c r="H64" s="160"/>
      <c r="I64" s="44"/>
      <c r="J64" s="41"/>
      <c r="U64" s="41"/>
      <c r="V64" s="41"/>
      <c r="W64" s="41"/>
      <c r="X64" s="41"/>
      <c r="Y64" s="41"/>
      <c r="Z64" s="41"/>
      <c r="AA64" s="42"/>
      <c r="AB64" s="41"/>
      <c r="AC64" s="42"/>
    </row>
    <row r="65" spans="1:29" s="59" customFormat="1" ht="49.5" customHeight="1" thickBot="1" x14ac:dyDescent="0.25">
      <c r="A65" s="13" t="s">
        <v>133</v>
      </c>
      <c r="B65" s="86" t="s">
        <v>74</v>
      </c>
      <c r="C65" s="15" t="s">
        <v>130</v>
      </c>
      <c r="D65" s="20">
        <f t="shared" ref="D65:D72" si="18">+K65</f>
        <v>5</v>
      </c>
      <c r="E65" s="99" t="e">
        <f>+#REF!</f>
        <v>#REF!</v>
      </c>
      <c r="F65" s="14"/>
      <c r="G65" s="161" t="e">
        <f t="shared" ref="G65:G72" si="19">D65*E65</f>
        <v>#REF!</v>
      </c>
      <c r="H65" s="162"/>
      <c r="I65" s="44">
        <v>5</v>
      </c>
      <c r="J65" s="16">
        <v>5</v>
      </c>
      <c r="K65" s="41">
        <f t="shared" ref="K65:K72" si="20">+I65*$I$11</f>
        <v>5</v>
      </c>
      <c r="U65" s="41"/>
      <c r="V65" s="41"/>
      <c r="W65" s="41"/>
      <c r="X65" s="41"/>
      <c r="Y65" s="41"/>
      <c r="Z65" s="41"/>
      <c r="AA65" s="42"/>
      <c r="AB65" s="41"/>
      <c r="AC65" s="42"/>
    </row>
    <row r="66" spans="1:29" s="59" customFormat="1" ht="99.2" customHeight="1" thickBot="1" x14ac:dyDescent="0.25">
      <c r="A66" s="17" t="s">
        <v>134</v>
      </c>
      <c r="B66" s="87" t="s">
        <v>135</v>
      </c>
      <c r="C66" s="19" t="s">
        <v>130</v>
      </c>
      <c r="D66" s="20">
        <f t="shared" si="18"/>
        <v>5</v>
      </c>
      <c r="E66" s="99" t="e">
        <f>+#REF!</f>
        <v>#REF!</v>
      </c>
      <c r="F66" s="18"/>
      <c r="G66" s="161" t="e">
        <f t="shared" si="19"/>
        <v>#REF!</v>
      </c>
      <c r="H66" s="162"/>
      <c r="I66" s="44">
        <v>5</v>
      </c>
      <c r="J66" s="20">
        <v>5</v>
      </c>
      <c r="K66" s="41">
        <f t="shared" si="20"/>
        <v>5</v>
      </c>
      <c r="U66" s="41"/>
      <c r="V66" s="41"/>
      <c r="W66" s="41"/>
      <c r="X66" s="41"/>
      <c r="Y66" s="41"/>
      <c r="Z66" s="41"/>
      <c r="AA66" s="42"/>
      <c r="AB66" s="41"/>
      <c r="AC66" s="42"/>
    </row>
    <row r="67" spans="1:29" s="59" customFormat="1" ht="39" customHeight="1" thickBot="1" x14ac:dyDescent="0.25">
      <c r="A67" s="17" t="s">
        <v>136</v>
      </c>
      <c r="B67" s="87" t="s">
        <v>78</v>
      </c>
      <c r="C67" s="19" t="s">
        <v>128</v>
      </c>
      <c r="D67" s="20">
        <f t="shared" si="18"/>
        <v>1</v>
      </c>
      <c r="E67" s="99" t="e">
        <f>+#REF!</f>
        <v>#REF!</v>
      </c>
      <c r="F67" s="18"/>
      <c r="G67" s="161" t="e">
        <f t="shared" si="19"/>
        <v>#REF!</v>
      </c>
      <c r="H67" s="162"/>
      <c r="I67" s="44">
        <v>1</v>
      </c>
      <c r="J67" s="20">
        <v>1</v>
      </c>
      <c r="K67" s="41">
        <f t="shared" si="20"/>
        <v>1</v>
      </c>
      <c r="U67" s="41"/>
      <c r="V67" s="41"/>
      <c r="W67" s="41"/>
      <c r="X67" s="41"/>
      <c r="Y67" s="41"/>
      <c r="Z67" s="41"/>
      <c r="AA67" s="42"/>
      <c r="AB67" s="41"/>
      <c r="AC67" s="42"/>
    </row>
    <row r="68" spans="1:29" s="59" customFormat="1" ht="52.5" customHeight="1" thickBot="1" x14ac:dyDescent="0.25">
      <c r="A68" s="17" t="s">
        <v>137</v>
      </c>
      <c r="B68" s="87" t="s">
        <v>138</v>
      </c>
      <c r="C68" s="19" t="s">
        <v>128</v>
      </c>
      <c r="D68" s="20">
        <f t="shared" si="18"/>
        <v>1</v>
      </c>
      <c r="E68" s="99" t="e">
        <f>+#REF!</f>
        <v>#REF!</v>
      </c>
      <c r="F68" s="18"/>
      <c r="G68" s="161" t="e">
        <f t="shared" si="19"/>
        <v>#REF!</v>
      </c>
      <c r="H68" s="162"/>
      <c r="I68" s="44">
        <v>1</v>
      </c>
      <c r="J68" s="20">
        <v>1</v>
      </c>
      <c r="K68" s="41">
        <f t="shared" si="20"/>
        <v>1</v>
      </c>
      <c r="U68" s="41"/>
      <c r="V68" s="41"/>
      <c r="W68" s="41"/>
      <c r="X68" s="41"/>
      <c r="Y68" s="41"/>
      <c r="Z68" s="41"/>
      <c r="AA68" s="42"/>
      <c r="AB68" s="41"/>
      <c r="AC68" s="42"/>
    </row>
    <row r="69" spans="1:29" s="59" customFormat="1" ht="29.25" customHeight="1" thickBot="1" x14ac:dyDescent="0.25">
      <c r="A69" s="17" t="s">
        <v>73</v>
      </c>
      <c r="B69" s="87" t="s">
        <v>139</v>
      </c>
      <c r="C69" s="19" t="s">
        <v>128</v>
      </c>
      <c r="D69" s="20">
        <f t="shared" si="18"/>
        <v>1</v>
      </c>
      <c r="E69" s="99" t="e">
        <f>+#REF!</f>
        <v>#REF!</v>
      </c>
      <c r="F69" s="18"/>
      <c r="G69" s="161" t="e">
        <f t="shared" si="19"/>
        <v>#REF!</v>
      </c>
      <c r="H69" s="162"/>
      <c r="I69" s="44">
        <v>1</v>
      </c>
      <c r="J69" s="20">
        <v>1</v>
      </c>
      <c r="K69" s="41">
        <f t="shared" si="20"/>
        <v>1</v>
      </c>
      <c r="U69" s="41"/>
      <c r="V69" s="41"/>
      <c r="W69" s="41"/>
      <c r="X69" s="41"/>
      <c r="Y69" s="41"/>
      <c r="Z69" s="41"/>
      <c r="AA69" s="42"/>
      <c r="AB69" s="41"/>
      <c r="AC69" s="42"/>
    </row>
    <row r="70" spans="1:29" s="59" customFormat="1" ht="101.25" customHeight="1" thickBot="1" x14ac:dyDescent="0.25">
      <c r="A70" s="17" t="s">
        <v>140</v>
      </c>
      <c r="B70" s="87" t="s">
        <v>84</v>
      </c>
      <c r="C70" s="19" t="s">
        <v>128</v>
      </c>
      <c r="D70" s="20">
        <f t="shared" si="18"/>
        <v>2</v>
      </c>
      <c r="E70" s="99" t="e">
        <f>+#REF!</f>
        <v>#REF!</v>
      </c>
      <c r="F70" s="18"/>
      <c r="G70" s="161" t="e">
        <f t="shared" si="19"/>
        <v>#REF!</v>
      </c>
      <c r="H70" s="162"/>
      <c r="I70" s="44">
        <v>2</v>
      </c>
      <c r="J70" s="20">
        <v>1</v>
      </c>
      <c r="K70" s="41">
        <f t="shared" si="20"/>
        <v>2</v>
      </c>
      <c r="U70" s="41"/>
      <c r="V70" s="41"/>
      <c r="W70" s="41"/>
      <c r="X70" s="41"/>
      <c r="Y70" s="41"/>
      <c r="Z70" s="41"/>
      <c r="AA70" s="42"/>
      <c r="AB70" s="41"/>
      <c r="AC70" s="42"/>
    </row>
    <row r="71" spans="1:29" s="59" customFormat="1" ht="81.2" customHeight="1" thickBot="1" x14ac:dyDescent="0.25">
      <c r="A71" s="60" t="s">
        <v>75</v>
      </c>
      <c r="B71" s="89" t="s">
        <v>86</v>
      </c>
      <c r="C71" s="62" t="s">
        <v>128</v>
      </c>
      <c r="D71" s="20">
        <f t="shared" si="18"/>
        <v>1</v>
      </c>
      <c r="E71" s="99" t="e">
        <f>+#REF!</f>
        <v>#REF!</v>
      </c>
      <c r="F71" s="61"/>
      <c r="G71" s="161" t="e">
        <f t="shared" si="19"/>
        <v>#REF!</v>
      </c>
      <c r="H71" s="162"/>
      <c r="I71" s="44">
        <v>1</v>
      </c>
      <c r="J71" s="63">
        <v>1</v>
      </c>
      <c r="K71" s="41">
        <f t="shared" si="20"/>
        <v>1</v>
      </c>
      <c r="U71" s="41"/>
      <c r="V71" s="41"/>
      <c r="W71" s="41"/>
      <c r="X71" s="41"/>
      <c r="Y71" s="41"/>
      <c r="Z71" s="41"/>
      <c r="AA71" s="42"/>
      <c r="AB71" s="41"/>
      <c r="AC71" s="42"/>
    </row>
    <row r="72" spans="1:29" s="59" customFormat="1" ht="81.2" customHeight="1" thickBot="1" x14ac:dyDescent="0.25">
      <c r="A72" s="21" t="s">
        <v>77</v>
      </c>
      <c r="B72" s="88" t="s">
        <v>141</v>
      </c>
      <c r="C72" s="23" t="s">
        <v>128</v>
      </c>
      <c r="D72" s="20">
        <f t="shared" si="18"/>
        <v>1</v>
      </c>
      <c r="E72" s="99" t="e">
        <f>+#REF!</f>
        <v>#REF!</v>
      </c>
      <c r="F72" s="22"/>
      <c r="G72" s="161" t="e">
        <f t="shared" si="19"/>
        <v>#REF!</v>
      </c>
      <c r="H72" s="162"/>
      <c r="I72" s="44">
        <v>1</v>
      </c>
      <c r="J72" s="24">
        <v>1</v>
      </c>
      <c r="K72" s="41">
        <f t="shared" si="20"/>
        <v>1</v>
      </c>
      <c r="L72" s="41"/>
      <c r="M72" s="41"/>
      <c r="N72" s="41"/>
      <c r="O72" s="41"/>
      <c r="P72" s="41"/>
      <c r="Q72" s="41"/>
      <c r="R72" s="41"/>
      <c r="S72" s="42"/>
      <c r="U72" s="41"/>
      <c r="V72" s="41"/>
      <c r="W72" s="41"/>
      <c r="X72" s="41"/>
      <c r="Y72" s="41"/>
      <c r="Z72" s="41"/>
      <c r="AA72" s="41"/>
      <c r="AB72" s="41"/>
      <c r="AC72" s="42"/>
    </row>
    <row r="73" spans="1:29" s="59" customFormat="1" ht="12.75" thickBot="1" x14ac:dyDescent="0.25">
      <c r="A73" s="65"/>
      <c r="B73" s="66"/>
      <c r="C73" s="93"/>
      <c r="D73" s="151" t="s">
        <v>110</v>
      </c>
      <c r="E73" s="152"/>
      <c r="F73" s="153"/>
      <c r="G73" s="154" t="e">
        <f>+SUM(G65:H72)</f>
        <v>#REF!</v>
      </c>
      <c r="H73" s="155"/>
      <c r="J73" s="64"/>
      <c r="K73" s="41"/>
      <c r="L73" s="41"/>
      <c r="M73" s="41"/>
      <c r="N73" s="41"/>
      <c r="O73" s="41"/>
      <c r="P73" s="41"/>
      <c r="Q73" s="41"/>
      <c r="R73" s="41"/>
      <c r="S73" s="42"/>
    </row>
    <row r="74" spans="1:29" s="59" customFormat="1" ht="12.75" thickBot="1" x14ac:dyDescent="0.25">
      <c r="A74" s="65"/>
      <c r="B74" s="66"/>
      <c r="C74" s="93"/>
      <c r="D74" s="138"/>
      <c r="E74" s="139"/>
      <c r="F74" s="139"/>
      <c r="G74" s="139"/>
      <c r="H74" s="140"/>
      <c r="J74" s="64"/>
      <c r="K74" s="41"/>
      <c r="L74" s="41"/>
      <c r="M74" s="41"/>
      <c r="N74" s="41"/>
      <c r="O74" s="41"/>
      <c r="P74" s="41"/>
      <c r="Q74" s="41"/>
      <c r="R74" s="41"/>
      <c r="S74" s="42"/>
    </row>
    <row r="75" spans="1:29" s="59" customFormat="1" ht="3.75" customHeight="1" thickBot="1" x14ac:dyDescent="0.25">
      <c r="A75" s="65"/>
      <c r="B75" s="66"/>
      <c r="C75" s="93"/>
      <c r="D75" s="68"/>
      <c r="E75" s="69"/>
      <c r="F75" s="70"/>
      <c r="G75" s="69"/>
      <c r="H75" s="69"/>
      <c r="J75" s="64"/>
    </row>
    <row r="76" spans="1:29" ht="13.5" customHeight="1" thickBot="1" x14ac:dyDescent="0.25">
      <c r="A76" s="141" t="s">
        <v>111</v>
      </c>
      <c r="B76" s="141"/>
      <c r="C76" s="142"/>
      <c r="D76" s="143" t="s">
        <v>112</v>
      </c>
      <c r="E76" s="144"/>
      <c r="F76" s="145"/>
      <c r="G76" s="146" t="e">
        <f>+G73+G61+G51+G41+G32+G26+G19</f>
        <v>#REF!</v>
      </c>
      <c r="H76" s="147"/>
    </row>
    <row r="77" spans="1:29" ht="13.5" customHeight="1" thickBot="1" x14ac:dyDescent="0.25">
      <c r="A77" s="71"/>
      <c r="B77" s="71"/>
      <c r="C77" s="96"/>
      <c r="D77" s="148"/>
      <c r="E77" s="149"/>
      <c r="F77" s="149"/>
      <c r="G77" s="149"/>
      <c r="H77" s="150"/>
    </row>
    <row r="78" spans="1:29" ht="13.5" customHeight="1" x14ac:dyDescent="0.2">
      <c r="A78" s="96"/>
      <c r="B78" s="96"/>
      <c r="C78" s="96"/>
      <c r="D78" s="73"/>
      <c r="E78" s="96"/>
      <c r="F78" s="96"/>
      <c r="G78" s="96"/>
      <c r="H78" s="96"/>
    </row>
    <row r="79" spans="1:29" x14ac:dyDescent="0.2">
      <c r="A79" s="3"/>
      <c r="B79" s="4"/>
    </row>
    <row r="80" spans="1:29" ht="25.5" customHeight="1" x14ac:dyDescent="0.2">
      <c r="A80" s="5"/>
      <c r="B80" s="6"/>
      <c r="L80" s="74"/>
    </row>
    <row r="81" spans="1:12" ht="24.75" customHeight="1" x14ac:dyDescent="0.2">
      <c r="A81" s="7"/>
      <c r="B81" s="8"/>
      <c r="L81" s="74"/>
    </row>
    <row r="82" spans="1:12" ht="12" customHeight="1" x14ac:dyDescent="0.2">
      <c r="A82" s="9"/>
      <c r="B82" s="6"/>
    </row>
    <row r="83" spans="1:12" ht="95.45" customHeight="1" x14ac:dyDescent="0.2">
      <c r="A83" s="10"/>
      <c r="B83" s="75"/>
    </row>
    <row r="84" spans="1:12" ht="26.25" customHeight="1" x14ac:dyDescent="0.2">
      <c r="A84" s="11"/>
      <c r="B84" s="6"/>
    </row>
    <row r="85" spans="1:12" ht="38.25" customHeight="1" x14ac:dyDescent="0.2">
      <c r="A85" s="11"/>
      <c r="B85" s="6"/>
    </row>
    <row r="86" spans="1:12" ht="24" customHeight="1" x14ac:dyDescent="0.2">
      <c r="A86" s="11"/>
      <c r="B86" s="6"/>
    </row>
    <row r="87" spans="1:12" ht="24.75" customHeight="1" x14ac:dyDescent="0.2">
      <c r="A87" s="12"/>
      <c r="B87" s="90"/>
    </row>
  </sheetData>
  <mergeCells count="81">
    <mergeCell ref="A10:C10"/>
    <mergeCell ref="D10:H10"/>
    <mergeCell ref="G1:H1"/>
    <mergeCell ref="C3:H4"/>
    <mergeCell ref="C6:F8"/>
    <mergeCell ref="G6:H8"/>
    <mergeCell ref="A7:B8"/>
    <mergeCell ref="A22:C22"/>
    <mergeCell ref="D22:H22"/>
    <mergeCell ref="G11:H11"/>
    <mergeCell ref="A13:C13"/>
    <mergeCell ref="D13:H13"/>
    <mergeCell ref="G14:H14"/>
    <mergeCell ref="G15:H15"/>
    <mergeCell ref="G16:H16"/>
    <mergeCell ref="D27:H27"/>
    <mergeCell ref="G17:H17"/>
    <mergeCell ref="G18:H18"/>
    <mergeCell ref="D19:F19"/>
    <mergeCell ref="G19:H19"/>
    <mergeCell ref="G23:H23"/>
    <mergeCell ref="G24:H24"/>
    <mergeCell ref="G25:H25"/>
    <mergeCell ref="D26:F26"/>
    <mergeCell ref="G26:H26"/>
    <mergeCell ref="A29:C29"/>
    <mergeCell ref="D29:H29"/>
    <mergeCell ref="G30:H30"/>
    <mergeCell ref="G31:H31"/>
    <mergeCell ref="D32:F32"/>
    <mergeCell ref="G32:H32"/>
    <mergeCell ref="A44:C44"/>
    <mergeCell ref="D44:H44"/>
    <mergeCell ref="D33:H33"/>
    <mergeCell ref="A35:C35"/>
    <mergeCell ref="D35:H35"/>
    <mergeCell ref="G36:H36"/>
    <mergeCell ref="G37:H37"/>
    <mergeCell ref="G38:H38"/>
    <mergeCell ref="G39:H39"/>
    <mergeCell ref="G40:H40"/>
    <mergeCell ref="D41:F41"/>
    <mergeCell ref="G41:H41"/>
    <mergeCell ref="D42:H42"/>
    <mergeCell ref="A54:C54"/>
    <mergeCell ref="D54:H54"/>
    <mergeCell ref="G55:H55"/>
    <mergeCell ref="G45:H45"/>
    <mergeCell ref="G46:H46"/>
    <mergeCell ref="G47:H47"/>
    <mergeCell ref="G48:H48"/>
    <mergeCell ref="G49:H49"/>
    <mergeCell ref="G50:H50"/>
    <mergeCell ref="D61:F61"/>
    <mergeCell ref="G61:H61"/>
    <mergeCell ref="D51:F51"/>
    <mergeCell ref="G51:H51"/>
    <mergeCell ref="D52:H52"/>
    <mergeCell ref="G56:H56"/>
    <mergeCell ref="G57:H57"/>
    <mergeCell ref="G58:H58"/>
    <mergeCell ref="G59:H59"/>
    <mergeCell ref="G60:H60"/>
    <mergeCell ref="D73:F73"/>
    <mergeCell ref="G73:H73"/>
    <mergeCell ref="D62:H62"/>
    <mergeCell ref="A64:C64"/>
    <mergeCell ref="D64:H64"/>
    <mergeCell ref="G65:H65"/>
    <mergeCell ref="G66:H66"/>
    <mergeCell ref="G67:H67"/>
    <mergeCell ref="G68:H68"/>
    <mergeCell ref="G69:H69"/>
    <mergeCell ref="G70:H70"/>
    <mergeCell ref="G71:H71"/>
    <mergeCell ref="G72:H72"/>
    <mergeCell ref="D74:H74"/>
    <mergeCell ref="A76:C76"/>
    <mergeCell ref="D76:F76"/>
    <mergeCell ref="G76:H76"/>
    <mergeCell ref="D77:H77"/>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3" manualBreakCount="3">
    <brk id="42" max="7" man="1"/>
    <brk id="62" max="7" man="1"/>
    <brk id="77" max="10" man="1"/>
  </rowBreaks>
  <colBreaks count="1" manualBreakCount="1">
    <brk id="8" max="6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H1" sqref="H1:H1048576"/>
    </sheetView>
  </sheetViews>
  <sheetFormatPr baseColWidth="10" defaultRowHeight="15" x14ac:dyDescent="0.25"/>
  <cols>
    <col min="1" max="2" width="3.42578125" customWidth="1"/>
    <col min="5" max="5" width="37.42578125" customWidth="1"/>
    <col min="7" max="9" width="11.42578125" style="126"/>
  </cols>
  <sheetData>
    <row r="1" spans="1:9" x14ac:dyDescent="0.25">
      <c r="A1" t="s">
        <v>0</v>
      </c>
      <c r="B1" t="s">
        <v>1</v>
      </c>
      <c r="E1" t="s">
        <v>214</v>
      </c>
      <c r="I1" s="126">
        <v>52000</v>
      </c>
    </row>
    <row r="2" spans="1:9" x14ac:dyDescent="0.25">
      <c r="A2" t="s">
        <v>0</v>
      </c>
      <c r="B2" t="s">
        <v>3</v>
      </c>
      <c r="C2" t="s">
        <v>156</v>
      </c>
      <c r="E2" t="s">
        <v>215</v>
      </c>
      <c r="I2" s="126">
        <v>8056.64</v>
      </c>
    </row>
    <row r="3" spans="1:9" x14ac:dyDescent="0.25">
      <c r="B3" t="s">
        <v>5</v>
      </c>
      <c r="C3" t="s">
        <v>157</v>
      </c>
      <c r="D3" t="s">
        <v>216</v>
      </c>
      <c r="E3" t="s">
        <v>7</v>
      </c>
      <c r="F3" t="s">
        <v>8</v>
      </c>
      <c r="G3" s="126">
        <v>16.649999999999999</v>
      </c>
      <c r="I3" s="126">
        <v>199.8</v>
      </c>
    </row>
    <row r="4" spans="1:9" x14ac:dyDescent="0.25">
      <c r="B4" t="s">
        <v>5</v>
      </c>
      <c r="C4" t="s">
        <v>158</v>
      </c>
      <c r="D4" t="s">
        <v>217</v>
      </c>
      <c r="E4" t="s">
        <v>10</v>
      </c>
      <c r="F4" t="s">
        <v>11</v>
      </c>
      <c r="G4" s="126">
        <v>0.26</v>
      </c>
      <c r="I4" s="126">
        <v>32.979999999999997</v>
      </c>
    </row>
    <row r="5" spans="1:9" x14ac:dyDescent="0.25">
      <c r="B5" t="s">
        <v>5</v>
      </c>
      <c r="C5" t="s">
        <v>159</v>
      </c>
      <c r="D5" t="s">
        <v>218</v>
      </c>
      <c r="E5" t="s">
        <v>219</v>
      </c>
      <c r="F5" t="s">
        <v>8</v>
      </c>
      <c r="G5" s="126">
        <v>16.649999999999999</v>
      </c>
      <c r="I5" s="126">
        <v>7592.07</v>
      </c>
    </row>
    <row r="6" spans="1:9" x14ac:dyDescent="0.25">
      <c r="B6" t="s">
        <v>5</v>
      </c>
      <c r="C6" t="s">
        <v>161</v>
      </c>
      <c r="D6" t="s">
        <v>220</v>
      </c>
      <c r="E6" t="s">
        <v>221</v>
      </c>
      <c r="F6" t="s">
        <v>115</v>
      </c>
      <c r="G6" s="126">
        <v>13.98</v>
      </c>
      <c r="I6" s="126">
        <v>231.79</v>
      </c>
    </row>
    <row r="7" spans="1:9" x14ac:dyDescent="0.25">
      <c r="A7" t="s">
        <v>0</v>
      </c>
      <c r="B7" t="s">
        <v>3</v>
      </c>
      <c r="C7" t="s">
        <v>163</v>
      </c>
      <c r="E7" t="s">
        <v>222</v>
      </c>
      <c r="I7" s="126">
        <v>13625.54</v>
      </c>
    </row>
    <row r="8" spans="1:9" x14ac:dyDescent="0.25">
      <c r="B8" t="s">
        <v>5</v>
      </c>
      <c r="C8" t="s">
        <v>165</v>
      </c>
      <c r="D8" t="s">
        <v>223</v>
      </c>
      <c r="E8" t="s">
        <v>224</v>
      </c>
      <c r="F8" t="s">
        <v>8</v>
      </c>
      <c r="G8" s="126">
        <v>32.06</v>
      </c>
      <c r="I8" s="126">
        <v>9168.84</v>
      </c>
    </row>
    <row r="9" spans="1:9" x14ac:dyDescent="0.25">
      <c r="B9" t="s">
        <v>5</v>
      </c>
      <c r="C9" t="s">
        <v>166</v>
      </c>
      <c r="D9" t="s">
        <v>225</v>
      </c>
      <c r="E9" t="s">
        <v>167</v>
      </c>
      <c r="F9" t="s">
        <v>115</v>
      </c>
      <c r="G9" s="126">
        <v>9.06</v>
      </c>
      <c r="I9" s="126">
        <v>1292.5899999999999</v>
      </c>
    </row>
    <row r="10" spans="1:9" x14ac:dyDescent="0.25">
      <c r="B10" t="s">
        <v>5</v>
      </c>
      <c r="C10" t="s">
        <v>168</v>
      </c>
      <c r="D10" t="s">
        <v>226</v>
      </c>
      <c r="E10" t="s">
        <v>169</v>
      </c>
      <c r="F10" t="s">
        <v>115</v>
      </c>
      <c r="G10" s="126">
        <v>9.09</v>
      </c>
      <c r="I10" s="126">
        <v>394.96</v>
      </c>
    </row>
    <row r="11" spans="1:9" x14ac:dyDescent="0.25">
      <c r="B11" t="s">
        <v>5</v>
      </c>
      <c r="C11" t="s">
        <v>170</v>
      </c>
      <c r="D11" t="s">
        <v>227</v>
      </c>
      <c r="E11" t="s">
        <v>228</v>
      </c>
      <c r="F11" t="s">
        <v>115</v>
      </c>
      <c r="G11" s="126">
        <v>15.84</v>
      </c>
      <c r="I11" s="126">
        <v>2769.15</v>
      </c>
    </row>
    <row r="12" spans="1:9" x14ac:dyDescent="0.25">
      <c r="A12" t="s">
        <v>0</v>
      </c>
      <c r="B12" t="s">
        <v>3</v>
      </c>
      <c r="C12" t="s">
        <v>174</v>
      </c>
      <c r="E12" t="s">
        <v>28</v>
      </c>
      <c r="I12" s="126">
        <v>10680.66</v>
      </c>
    </row>
    <row r="13" spans="1:9" x14ac:dyDescent="0.25">
      <c r="B13" t="s">
        <v>5</v>
      </c>
      <c r="C13" t="s">
        <v>175</v>
      </c>
      <c r="D13" t="s">
        <v>229</v>
      </c>
      <c r="E13" t="s">
        <v>230</v>
      </c>
      <c r="F13" t="s">
        <v>8</v>
      </c>
      <c r="G13" s="126">
        <v>17.260000000000002</v>
      </c>
      <c r="I13" s="126">
        <v>9529.25</v>
      </c>
    </row>
    <row r="14" spans="1:9" x14ac:dyDescent="0.25">
      <c r="B14" t="s">
        <v>5</v>
      </c>
      <c r="C14" t="s">
        <v>177</v>
      </c>
      <c r="D14" t="s">
        <v>231</v>
      </c>
      <c r="E14" t="s">
        <v>232</v>
      </c>
      <c r="F14" t="s">
        <v>8</v>
      </c>
      <c r="G14" s="126">
        <v>17.260000000000002</v>
      </c>
      <c r="I14" s="126">
        <v>1151.4100000000001</v>
      </c>
    </row>
    <row r="15" spans="1:9" x14ac:dyDescent="0.25">
      <c r="A15" t="s">
        <v>0</v>
      </c>
      <c r="B15" t="s">
        <v>3</v>
      </c>
      <c r="C15" t="s">
        <v>178</v>
      </c>
      <c r="E15" t="s">
        <v>33</v>
      </c>
      <c r="I15" s="126">
        <v>15039.06</v>
      </c>
    </row>
    <row r="16" spans="1:9" x14ac:dyDescent="0.25">
      <c r="B16" t="s">
        <v>5</v>
      </c>
      <c r="C16" t="s">
        <v>180</v>
      </c>
      <c r="D16" t="s">
        <v>233</v>
      </c>
      <c r="E16" t="s">
        <v>35</v>
      </c>
      <c r="F16" t="s">
        <v>8</v>
      </c>
      <c r="G16" s="126">
        <v>14.75</v>
      </c>
      <c r="I16" s="126">
        <v>2606.77</v>
      </c>
    </row>
    <row r="17" spans="1:9" x14ac:dyDescent="0.25">
      <c r="B17" t="s">
        <v>5</v>
      </c>
      <c r="C17" t="s">
        <v>182</v>
      </c>
      <c r="D17" t="s">
        <v>234</v>
      </c>
      <c r="E17" t="s">
        <v>235</v>
      </c>
      <c r="F17" t="s">
        <v>8</v>
      </c>
      <c r="G17" s="126">
        <v>92.1</v>
      </c>
      <c r="I17" s="126">
        <v>1645.83</v>
      </c>
    </row>
    <row r="18" spans="1:9" x14ac:dyDescent="0.25">
      <c r="B18" t="s">
        <v>5</v>
      </c>
      <c r="C18" t="s">
        <v>183</v>
      </c>
      <c r="D18" t="s">
        <v>236</v>
      </c>
      <c r="E18" t="s">
        <v>237</v>
      </c>
      <c r="F18" t="s">
        <v>147</v>
      </c>
      <c r="G18" s="126">
        <v>77.349999999999994</v>
      </c>
      <c r="I18" s="126">
        <v>10786.46</v>
      </c>
    </row>
    <row r="19" spans="1:9" x14ac:dyDescent="0.25">
      <c r="A19" t="s">
        <v>0</v>
      </c>
      <c r="B19" t="s">
        <v>3</v>
      </c>
      <c r="C19" t="s">
        <v>185</v>
      </c>
      <c r="E19" t="s">
        <v>44</v>
      </c>
      <c r="I19" s="126">
        <v>3085.56</v>
      </c>
    </row>
    <row r="20" spans="1:9" x14ac:dyDescent="0.25">
      <c r="B20" t="s">
        <v>5</v>
      </c>
      <c r="C20" t="s">
        <v>186</v>
      </c>
      <c r="D20" t="s">
        <v>238</v>
      </c>
      <c r="E20" t="s">
        <v>239</v>
      </c>
      <c r="F20" t="s">
        <v>128</v>
      </c>
      <c r="G20" s="126">
        <v>1</v>
      </c>
      <c r="I20" s="126">
        <v>1007.57</v>
      </c>
    </row>
    <row r="21" spans="1:9" x14ac:dyDescent="0.25">
      <c r="B21" t="s">
        <v>5</v>
      </c>
      <c r="C21" t="s">
        <v>187</v>
      </c>
      <c r="D21" t="s">
        <v>240</v>
      </c>
      <c r="E21" t="s">
        <v>241</v>
      </c>
      <c r="F21" t="s">
        <v>128</v>
      </c>
      <c r="G21" s="126">
        <v>1</v>
      </c>
      <c r="I21" s="126">
        <v>2077.9899999999998</v>
      </c>
    </row>
    <row r="22" spans="1:9" x14ac:dyDescent="0.25">
      <c r="A22" t="s">
        <v>0</v>
      </c>
      <c r="B22" t="s">
        <v>3</v>
      </c>
      <c r="C22" t="s">
        <v>188</v>
      </c>
      <c r="E22" t="s">
        <v>242</v>
      </c>
      <c r="I22" s="126">
        <v>1512.54</v>
      </c>
    </row>
    <row r="23" spans="1:9" x14ac:dyDescent="0.25">
      <c r="B23" t="s">
        <v>5</v>
      </c>
      <c r="C23" t="s">
        <v>189</v>
      </c>
      <c r="D23" t="s">
        <v>243</v>
      </c>
      <c r="E23" t="s">
        <v>129</v>
      </c>
      <c r="F23" t="s">
        <v>130</v>
      </c>
      <c r="G23" s="126">
        <v>1</v>
      </c>
      <c r="I23" s="126">
        <v>320.48</v>
      </c>
    </row>
    <row r="24" spans="1:9" x14ac:dyDescent="0.25">
      <c r="B24" t="s">
        <v>5</v>
      </c>
      <c r="C24" t="s">
        <v>190</v>
      </c>
      <c r="D24" t="s">
        <v>244</v>
      </c>
      <c r="E24" t="s">
        <v>65</v>
      </c>
      <c r="F24" t="s">
        <v>130</v>
      </c>
      <c r="G24" s="126">
        <v>1</v>
      </c>
      <c r="I24" s="126">
        <v>356.55</v>
      </c>
    </row>
    <row r="25" spans="1:9" x14ac:dyDescent="0.25">
      <c r="B25" t="s">
        <v>5</v>
      </c>
      <c r="C25" t="s">
        <v>191</v>
      </c>
      <c r="D25" t="s">
        <v>245</v>
      </c>
      <c r="E25" t="s">
        <v>246</v>
      </c>
      <c r="F25" t="s">
        <v>130</v>
      </c>
      <c r="G25" s="126">
        <v>1</v>
      </c>
      <c r="I25" s="126">
        <v>443.02</v>
      </c>
    </row>
    <row r="26" spans="1:9" x14ac:dyDescent="0.25">
      <c r="B26" t="s">
        <v>5</v>
      </c>
      <c r="C26" t="s">
        <v>193</v>
      </c>
      <c r="D26" t="s">
        <v>247</v>
      </c>
      <c r="E26" t="s">
        <v>194</v>
      </c>
      <c r="F26" t="s">
        <v>128</v>
      </c>
      <c r="G26" s="126">
        <v>1</v>
      </c>
      <c r="I26" s="126">
        <v>41.99</v>
      </c>
    </row>
    <row r="27" spans="1:9" x14ac:dyDescent="0.25">
      <c r="B27" t="s">
        <v>5</v>
      </c>
      <c r="C27" t="s">
        <v>248</v>
      </c>
      <c r="D27" t="s">
        <v>249</v>
      </c>
      <c r="E27" t="s">
        <v>250</v>
      </c>
      <c r="F27" t="s">
        <v>251</v>
      </c>
      <c r="G27" s="126">
        <v>1</v>
      </c>
      <c r="I27" s="126">
        <v>350.5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
    </sheetView>
  </sheetViews>
  <sheetFormatPr baseColWidth="10" defaultRowHeight="15" x14ac:dyDescent="0.25"/>
  <cols>
    <col min="1" max="2" width="5.140625" customWidth="1"/>
    <col min="4" max="4" width="34.42578125" customWidth="1"/>
    <col min="6" max="7" width="11.5703125" bestFit="1" customWidth="1"/>
    <col min="8" max="8" width="13.140625" bestFit="1" customWidth="1"/>
  </cols>
  <sheetData>
    <row r="1" spans="1:8" x14ac:dyDescent="0.25">
      <c r="A1" t="s">
        <v>1</v>
      </c>
      <c r="B1" t="s">
        <v>0</v>
      </c>
      <c r="D1" t="s">
        <v>252</v>
      </c>
      <c r="F1" s="126"/>
      <c r="G1" s="126"/>
      <c r="H1" s="126"/>
    </row>
    <row r="2" spans="1:8" x14ac:dyDescent="0.25">
      <c r="A2" t="s">
        <v>3</v>
      </c>
      <c r="B2" t="s">
        <v>0</v>
      </c>
      <c r="C2" t="s">
        <v>156</v>
      </c>
      <c r="D2" t="s">
        <v>215</v>
      </c>
      <c r="F2" s="126"/>
      <c r="G2" s="126"/>
      <c r="H2" s="126"/>
    </row>
    <row r="3" spans="1:8" x14ac:dyDescent="0.25">
      <c r="A3" t="s">
        <v>5</v>
      </c>
      <c r="C3" t="s">
        <v>157</v>
      </c>
      <c r="D3" t="s">
        <v>7</v>
      </c>
      <c r="E3" t="s">
        <v>8</v>
      </c>
      <c r="F3" s="126">
        <v>821.09</v>
      </c>
      <c r="G3" s="126"/>
      <c r="H3" s="126"/>
    </row>
    <row r="4" spans="1:8" x14ac:dyDescent="0.25">
      <c r="A4" t="s">
        <v>5</v>
      </c>
      <c r="C4" t="s">
        <v>158</v>
      </c>
      <c r="D4" t="s">
        <v>10</v>
      </c>
      <c r="E4" t="s">
        <v>11</v>
      </c>
      <c r="F4" s="126">
        <v>12.81</v>
      </c>
      <c r="G4" s="126"/>
      <c r="H4" s="126"/>
    </row>
    <row r="5" spans="1:8" x14ac:dyDescent="0.25">
      <c r="A5" t="s">
        <v>5</v>
      </c>
      <c r="C5" t="s">
        <v>159</v>
      </c>
      <c r="D5" t="s">
        <v>160</v>
      </c>
      <c r="E5" t="s">
        <v>8</v>
      </c>
      <c r="F5" s="126">
        <v>821.09</v>
      </c>
      <c r="G5" s="126"/>
      <c r="H5" s="126"/>
    </row>
    <row r="6" spans="1:8" x14ac:dyDescent="0.25">
      <c r="A6" t="s">
        <v>5</v>
      </c>
      <c r="C6" t="s">
        <v>161</v>
      </c>
      <c r="D6" t="s">
        <v>253</v>
      </c>
      <c r="E6" t="s">
        <v>115</v>
      </c>
      <c r="F6" s="126">
        <v>941.06</v>
      </c>
      <c r="G6" s="126"/>
      <c r="H6" s="126"/>
    </row>
    <row r="7" spans="1:8" x14ac:dyDescent="0.25">
      <c r="A7" t="s">
        <v>3</v>
      </c>
      <c r="B7" t="s">
        <v>0</v>
      </c>
      <c r="C7" t="s">
        <v>163</v>
      </c>
      <c r="D7" t="s">
        <v>222</v>
      </c>
      <c r="F7" s="126"/>
      <c r="G7" s="126"/>
      <c r="H7" s="126"/>
    </row>
    <row r="8" spans="1:8" x14ac:dyDescent="0.25">
      <c r="A8" t="s">
        <v>5</v>
      </c>
      <c r="C8" t="s">
        <v>165</v>
      </c>
      <c r="D8" t="s">
        <v>254</v>
      </c>
      <c r="E8" t="s">
        <v>8</v>
      </c>
      <c r="F8" s="126">
        <v>2222.23</v>
      </c>
      <c r="G8" s="126"/>
      <c r="H8" s="126"/>
    </row>
    <row r="9" spans="1:8" x14ac:dyDescent="0.25">
      <c r="A9" t="s">
        <v>5</v>
      </c>
      <c r="C9" t="s">
        <v>166</v>
      </c>
      <c r="D9" t="s">
        <v>167</v>
      </c>
      <c r="E9" t="s">
        <v>115</v>
      </c>
      <c r="F9" s="126">
        <v>691.41</v>
      </c>
      <c r="G9" s="126"/>
      <c r="H9" s="126"/>
    </row>
    <row r="10" spans="1:8" x14ac:dyDescent="0.25">
      <c r="A10" t="s">
        <v>5</v>
      </c>
      <c r="C10" t="s">
        <v>168</v>
      </c>
      <c r="D10" t="s">
        <v>169</v>
      </c>
      <c r="E10" t="s">
        <v>115</v>
      </c>
      <c r="F10" s="126">
        <v>693.7</v>
      </c>
      <c r="G10" s="126"/>
      <c r="H10" s="126"/>
    </row>
    <row r="11" spans="1:8" x14ac:dyDescent="0.25">
      <c r="A11" t="s">
        <v>5</v>
      </c>
      <c r="C11" t="s">
        <v>170</v>
      </c>
      <c r="D11" t="s">
        <v>123</v>
      </c>
      <c r="E11" t="s">
        <v>115</v>
      </c>
      <c r="F11" s="126">
        <v>1272.18</v>
      </c>
      <c r="G11" s="126"/>
      <c r="H11" s="126"/>
    </row>
    <row r="12" spans="1:8" x14ac:dyDescent="0.25">
      <c r="A12" t="s">
        <v>3</v>
      </c>
      <c r="B12" t="s">
        <v>0</v>
      </c>
      <c r="C12" t="s">
        <v>174</v>
      </c>
      <c r="D12" t="s">
        <v>28</v>
      </c>
      <c r="F12" s="126"/>
      <c r="G12" s="126"/>
      <c r="H12" s="126"/>
    </row>
    <row r="13" spans="1:8" x14ac:dyDescent="0.25">
      <c r="A13" t="s">
        <v>5</v>
      </c>
      <c r="C13" t="s">
        <v>175</v>
      </c>
      <c r="D13" t="s">
        <v>230</v>
      </c>
      <c r="E13" t="s">
        <v>8</v>
      </c>
      <c r="F13" s="126">
        <v>1438.01</v>
      </c>
      <c r="G13" s="126"/>
      <c r="H13" s="126"/>
    </row>
    <row r="14" spans="1:8" x14ac:dyDescent="0.25">
      <c r="A14" t="s">
        <v>5</v>
      </c>
      <c r="C14" t="s">
        <v>177</v>
      </c>
      <c r="D14" t="s">
        <v>232</v>
      </c>
      <c r="E14" t="s">
        <v>8</v>
      </c>
      <c r="F14" s="126">
        <v>2715.25</v>
      </c>
      <c r="G14" s="126"/>
      <c r="H14" s="126"/>
    </row>
    <row r="15" spans="1:8" x14ac:dyDescent="0.25">
      <c r="A15" t="s">
        <v>3</v>
      </c>
      <c r="B15" t="s">
        <v>0</v>
      </c>
      <c r="C15" t="s">
        <v>178</v>
      </c>
      <c r="D15" t="s">
        <v>33</v>
      </c>
      <c r="F15" s="126"/>
      <c r="G15" s="126"/>
      <c r="H15" s="126"/>
    </row>
    <row r="16" spans="1:8" x14ac:dyDescent="0.25">
      <c r="A16" t="s">
        <v>5</v>
      </c>
      <c r="C16" t="s">
        <v>180</v>
      </c>
      <c r="D16" t="s">
        <v>35</v>
      </c>
      <c r="E16" t="s">
        <v>8</v>
      </c>
      <c r="F16" s="126">
        <v>1376.39</v>
      </c>
      <c r="G16" s="126"/>
      <c r="H16" s="126"/>
    </row>
    <row r="17" spans="1:8" x14ac:dyDescent="0.25">
      <c r="A17" t="s">
        <v>5</v>
      </c>
      <c r="C17" t="s">
        <v>182</v>
      </c>
      <c r="D17" t="s">
        <v>235</v>
      </c>
      <c r="E17" t="s">
        <v>8</v>
      </c>
      <c r="F17" s="126">
        <v>14488.67</v>
      </c>
      <c r="G17" s="126"/>
      <c r="H17" s="126"/>
    </row>
    <row r="18" spans="1:8" x14ac:dyDescent="0.25">
      <c r="A18" t="s">
        <v>5</v>
      </c>
      <c r="C18" t="s">
        <v>255</v>
      </c>
      <c r="D18" t="s">
        <v>256</v>
      </c>
      <c r="E18" t="s">
        <v>147</v>
      </c>
      <c r="F18" s="126">
        <v>12165.33</v>
      </c>
      <c r="G18" s="126"/>
      <c r="H18" s="126"/>
    </row>
    <row r="19" spans="1:8" x14ac:dyDescent="0.25">
      <c r="A19" t="s">
        <v>3</v>
      </c>
      <c r="B19" t="s">
        <v>0</v>
      </c>
      <c r="C19" t="s">
        <v>185</v>
      </c>
      <c r="D19" t="s">
        <v>44</v>
      </c>
      <c r="F19" s="126"/>
      <c r="G19" s="126"/>
      <c r="H19" s="126"/>
    </row>
    <row r="20" spans="1:8" x14ac:dyDescent="0.25">
      <c r="A20" t="s">
        <v>5</v>
      </c>
      <c r="C20" t="s">
        <v>186</v>
      </c>
      <c r="D20" t="s">
        <v>239</v>
      </c>
      <c r="E20" t="s">
        <v>128</v>
      </c>
      <c r="F20" s="126">
        <v>109</v>
      </c>
      <c r="G20" s="126"/>
      <c r="H20" s="126"/>
    </row>
    <row r="21" spans="1:8" x14ac:dyDescent="0.25">
      <c r="A21" t="s">
        <v>5</v>
      </c>
      <c r="C21" t="s">
        <v>257</v>
      </c>
      <c r="D21" t="s">
        <v>258</v>
      </c>
      <c r="E21" t="s">
        <v>128</v>
      </c>
      <c r="F21" s="126">
        <v>116</v>
      </c>
      <c r="G21" s="126"/>
      <c r="H21" s="126"/>
    </row>
    <row r="22" spans="1:8" x14ac:dyDescent="0.25">
      <c r="A22" t="s">
        <v>3</v>
      </c>
      <c r="B22" t="s">
        <v>0</v>
      </c>
      <c r="C22" t="s">
        <v>188</v>
      </c>
      <c r="D22" t="s">
        <v>242</v>
      </c>
      <c r="F22" s="126"/>
      <c r="G22" s="126"/>
      <c r="H22" s="126"/>
    </row>
    <row r="23" spans="1:8" x14ac:dyDescent="0.25">
      <c r="A23" t="s">
        <v>5</v>
      </c>
      <c r="C23" t="s">
        <v>189</v>
      </c>
      <c r="D23" t="s">
        <v>129</v>
      </c>
      <c r="E23" t="s">
        <v>130</v>
      </c>
      <c r="F23" s="126">
        <v>104</v>
      </c>
      <c r="G23" s="126"/>
      <c r="H23" s="126"/>
    </row>
    <row r="24" spans="1:8" x14ac:dyDescent="0.25">
      <c r="A24" t="s">
        <v>5</v>
      </c>
      <c r="C24" t="s">
        <v>190</v>
      </c>
      <c r="D24" t="s">
        <v>259</v>
      </c>
      <c r="E24" t="s">
        <v>130</v>
      </c>
      <c r="F24" s="126">
        <v>104</v>
      </c>
      <c r="G24" s="126"/>
      <c r="H24" s="126"/>
    </row>
    <row r="25" spans="1:8" x14ac:dyDescent="0.25">
      <c r="A25" t="s">
        <v>5</v>
      </c>
      <c r="C25" t="s">
        <v>191</v>
      </c>
      <c r="D25" t="s">
        <v>131</v>
      </c>
      <c r="E25" t="s">
        <v>130</v>
      </c>
      <c r="F25" s="126">
        <v>104</v>
      </c>
      <c r="G25" s="126"/>
      <c r="H25" s="126"/>
    </row>
    <row r="26" spans="1:8" x14ac:dyDescent="0.25">
      <c r="A26" t="s">
        <v>5</v>
      </c>
      <c r="C26" t="s">
        <v>193</v>
      </c>
      <c r="D26" t="s">
        <v>194</v>
      </c>
      <c r="E26" t="s">
        <v>128</v>
      </c>
      <c r="F26" s="126">
        <v>159</v>
      </c>
      <c r="G26" s="126"/>
      <c r="H26" s="126"/>
    </row>
    <row r="27" spans="1:8" x14ac:dyDescent="0.25">
      <c r="A27" t="s">
        <v>5</v>
      </c>
      <c r="C27" t="s">
        <v>248</v>
      </c>
      <c r="D27" t="s">
        <v>250</v>
      </c>
      <c r="E27" t="s">
        <v>251</v>
      </c>
      <c r="F27" s="126">
        <v>159</v>
      </c>
      <c r="G27" s="126"/>
      <c r="H27" s="1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G2" sqref="G2"/>
    </sheetView>
  </sheetViews>
  <sheetFormatPr baseColWidth="10" defaultRowHeight="15" x14ac:dyDescent="0.25"/>
  <cols>
    <col min="1" max="2" width="4.140625" style="132" customWidth="1"/>
    <col min="3" max="3" width="9.42578125" style="132" customWidth="1"/>
    <col min="4" max="4" width="32.28515625" style="132" customWidth="1"/>
    <col min="5" max="5" width="11.42578125" style="132"/>
    <col min="6" max="6" width="11.42578125" style="135"/>
    <col min="7" max="7" width="11.42578125" style="133"/>
    <col min="8" max="8" width="12.85546875" style="133" bestFit="1" customWidth="1"/>
    <col min="9" max="9" width="0" style="132" hidden="1" customWidth="1"/>
    <col min="10" max="10" width="12.85546875" style="133" hidden="1" customWidth="1"/>
    <col min="11" max="12" width="0" style="132" hidden="1" customWidth="1"/>
    <col min="13" max="13" width="7.7109375" style="132" hidden="1" customWidth="1"/>
    <col min="14" max="16" width="0" style="132" hidden="1" customWidth="1"/>
    <col min="17" max="16384" width="11.42578125" style="132"/>
  </cols>
  <sheetData>
    <row r="1" spans="1:15" x14ac:dyDescent="0.25">
      <c r="A1" s="129" t="s">
        <v>1</v>
      </c>
      <c r="B1" s="129" t="s">
        <v>0</v>
      </c>
      <c r="C1" s="129"/>
      <c r="D1" s="129" t="s">
        <v>260</v>
      </c>
      <c r="E1" s="129"/>
      <c r="F1" s="130"/>
      <c r="G1" s="131"/>
      <c r="H1" s="131"/>
    </row>
    <row r="2" spans="1:15" x14ac:dyDescent="0.25">
      <c r="A2" s="129" t="s">
        <v>3</v>
      </c>
      <c r="B2" s="129" t="s">
        <v>0</v>
      </c>
      <c r="C2" s="129" t="s">
        <v>156</v>
      </c>
      <c r="D2" s="134" t="s">
        <v>215</v>
      </c>
      <c r="E2" s="129"/>
      <c r="F2" s="130"/>
      <c r="G2" s="131"/>
      <c r="H2" s="131"/>
    </row>
    <row r="3" spans="1:15" x14ac:dyDescent="0.25">
      <c r="A3" s="129" t="s">
        <v>5</v>
      </c>
      <c r="B3" s="129"/>
      <c r="C3" s="129" t="s">
        <v>157</v>
      </c>
      <c r="D3" s="129" t="s">
        <v>7</v>
      </c>
      <c r="E3" s="129" t="s">
        <v>8</v>
      </c>
      <c r="F3" s="130">
        <v>299.7</v>
      </c>
      <c r="G3" s="131"/>
      <c r="H3" s="131"/>
      <c r="I3" s="132">
        <f>+F3/69</f>
        <v>4.3434782608695697</v>
      </c>
      <c r="J3" s="133">
        <f>+F3/[4]Hoja1!F3</f>
        <v>18</v>
      </c>
    </row>
    <row r="4" spans="1:15" x14ac:dyDescent="0.25">
      <c r="A4" s="129" t="s">
        <v>5</v>
      </c>
      <c r="B4" s="129"/>
      <c r="C4" s="129" t="s">
        <v>158</v>
      </c>
      <c r="D4" s="129" t="s">
        <v>10</v>
      </c>
      <c r="E4" s="129" t="s">
        <v>11</v>
      </c>
      <c r="F4" s="130">
        <v>4.68</v>
      </c>
      <c r="G4" s="131"/>
      <c r="H4" s="131"/>
      <c r="I4" s="132">
        <f t="shared" ref="I4:I27" si="0">+F4/69</f>
        <v>6.7826086956521703E-2</v>
      </c>
      <c r="J4" s="133">
        <f>+F4/[4]Hoja1!F4</f>
        <v>18</v>
      </c>
    </row>
    <row r="5" spans="1:15" x14ac:dyDescent="0.25">
      <c r="A5" s="129" t="s">
        <v>5</v>
      </c>
      <c r="B5" s="129"/>
      <c r="C5" s="129" t="s">
        <v>159</v>
      </c>
      <c r="D5" s="129" t="s">
        <v>160</v>
      </c>
      <c r="E5" s="129" t="s">
        <v>8</v>
      </c>
      <c r="F5" s="130">
        <v>299.7</v>
      </c>
      <c r="G5" s="131"/>
      <c r="H5" s="131"/>
      <c r="I5" s="132">
        <f t="shared" si="0"/>
        <v>4.3434782608695697</v>
      </c>
      <c r="J5" s="133">
        <f>+F5/[4]Hoja1!F5</f>
        <v>18</v>
      </c>
    </row>
    <row r="6" spans="1:15" x14ac:dyDescent="0.25">
      <c r="A6" s="129" t="s">
        <v>5</v>
      </c>
      <c r="B6" s="129"/>
      <c r="C6" s="129" t="s">
        <v>161</v>
      </c>
      <c r="D6" s="129" t="s">
        <v>253</v>
      </c>
      <c r="E6" s="129" t="s">
        <v>115</v>
      </c>
      <c r="F6" s="130">
        <v>251.64</v>
      </c>
      <c r="G6" s="131"/>
      <c r="H6" s="131"/>
      <c r="I6" s="132">
        <f t="shared" si="0"/>
        <v>3.64695652173913</v>
      </c>
      <c r="J6" s="133">
        <f>+F6/[4]Hoja1!F6</f>
        <v>18</v>
      </c>
    </row>
    <row r="7" spans="1:15" x14ac:dyDescent="0.25">
      <c r="A7" s="129" t="s">
        <v>3</v>
      </c>
      <c r="B7" s="129" t="s">
        <v>0</v>
      </c>
      <c r="C7" s="129" t="s">
        <v>163</v>
      </c>
      <c r="D7" s="134" t="s">
        <v>222</v>
      </c>
      <c r="E7" s="129"/>
      <c r="F7" s="130"/>
      <c r="G7" s="131"/>
      <c r="H7" s="131"/>
      <c r="I7" s="132">
        <f t="shared" si="0"/>
        <v>0</v>
      </c>
    </row>
    <row r="8" spans="1:15" x14ac:dyDescent="0.25">
      <c r="A8" s="129" t="s">
        <v>5</v>
      </c>
      <c r="B8" s="129"/>
      <c r="C8" s="129" t="s">
        <v>165</v>
      </c>
      <c r="D8" s="129" t="s">
        <v>254</v>
      </c>
      <c r="E8" s="129" t="s">
        <v>8</v>
      </c>
      <c r="F8" s="130">
        <v>1315.49</v>
      </c>
      <c r="G8" s="131"/>
      <c r="H8" s="131"/>
      <c r="I8" s="132">
        <f t="shared" si="0"/>
        <v>19.0650724637681</v>
      </c>
      <c r="J8" s="133">
        <f>+F8/[4]Hoja1!F8</f>
        <v>41.03</v>
      </c>
      <c r="K8" s="132">
        <v>1220.8599999999999</v>
      </c>
      <c r="L8" s="132">
        <f>+[4]Hoja1!F8</f>
        <v>32.06</v>
      </c>
      <c r="M8" s="132">
        <v>2.9515322298168698</v>
      </c>
      <c r="N8" s="132">
        <f>+L8*M8</f>
        <v>94.626123287928806</v>
      </c>
      <c r="O8" s="132">
        <f>+K8+N8</f>
        <v>1315.48612328793</v>
      </c>
    </row>
    <row r="9" spans="1:15" x14ac:dyDescent="0.25">
      <c r="A9" s="129" t="s">
        <v>5</v>
      </c>
      <c r="B9" s="129"/>
      <c r="C9" s="129" t="s">
        <v>166</v>
      </c>
      <c r="D9" s="129" t="s">
        <v>167</v>
      </c>
      <c r="E9" s="129" t="s">
        <v>115</v>
      </c>
      <c r="F9" s="130">
        <v>479.74</v>
      </c>
      <c r="G9" s="131"/>
      <c r="H9" s="131"/>
      <c r="I9" s="132">
        <f t="shared" si="0"/>
        <v>6.9527536231884097</v>
      </c>
      <c r="J9" s="133">
        <f>+F9/[4]Hoja1!F9</f>
        <v>52.95</v>
      </c>
      <c r="K9" s="132">
        <v>453</v>
      </c>
      <c r="L9" s="132">
        <f>+[4]Hoja1!F9</f>
        <v>9.06</v>
      </c>
      <c r="M9" s="132">
        <f>+M8</f>
        <v>2.9515322298168698</v>
      </c>
      <c r="N9" s="132">
        <f>+L9*M9</f>
        <v>26.7408820021408</v>
      </c>
      <c r="O9" s="132">
        <f>+K9+N9</f>
        <v>479.74088200214101</v>
      </c>
    </row>
    <row r="10" spans="1:15" x14ac:dyDescent="0.25">
      <c r="A10" s="129" t="s">
        <v>5</v>
      </c>
      <c r="B10" s="129"/>
      <c r="C10" s="129" t="s">
        <v>168</v>
      </c>
      <c r="D10" s="129" t="s">
        <v>169</v>
      </c>
      <c r="E10" s="129" t="s">
        <v>115</v>
      </c>
      <c r="F10" s="130">
        <v>418.12</v>
      </c>
      <c r="G10" s="131"/>
      <c r="H10" s="131"/>
      <c r="I10" s="132">
        <f t="shared" si="0"/>
        <v>6.0597101449275401</v>
      </c>
      <c r="J10" s="133">
        <f>+F10/[4]Hoja1!F10</f>
        <v>46</v>
      </c>
      <c r="K10" s="132">
        <v>399.96</v>
      </c>
      <c r="L10" s="132">
        <f>+[4]Hoja1!F10</f>
        <v>9.09</v>
      </c>
      <c r="M10" s="132">
        <v>2</v>
      </c>
      <c r="N10" s="132">
        <f>+L10*M10</f>
        <v>18.18</v>
      </c>
      <c r="O10" s="132">
        <f>+K10+N10</f>
        <v>418.14</v>
      </c>
    </row>
    <row r="11" spans="1:15" x14ac:dyDescent="0.25">
      <c r="A11" s="129" t="s">
        <v>5</v>
      </c>
      <c r="B11" s="129"/>
      <c r="C11" s="129" t="s">
        <v>170</v>
      </c>
      <c r="D11" s="129" t="s">
        <v>123</v>
      </c>
      <c r="E11" s="129" t="s">
        <v>115</v>
      </c>
      <c r="F11" s="130">
        <v>1013.76</v>
      </c>
      <c r="G11" s="131"/>
      <c r="H11" s="131"/>
      <c r="I11" s="132">
        <f t="shared" si="0"/>
        <v>14.692173913043501</v>
      </c>
      <c r="J11" s="133">
        <f>+F11/[4]Hoja1!F11</f>
        <v>64</v>
      </c>
      <c r="K11" s="132">
        <v>982.08</v>
      </c>
      <c r="L11" s="132">
        <f>+[4]Hoja1!F11</f>
        <v>15.84</v>
      </c>
      <c r="M11" s="132">
        <v>2</v>
      </c>
      <c r="N11" s="132">
        <f>+L11*M11</f>
        <v>31.68</v>
      </c>
      <c r="O11" s="132">
        <f>+K11+N11</f>
        <v>1013.76</v>
      </c>
    </row>
    <row r="12" spans="1:15" x14ac:dyDescent="0.25">
      <c r="A12" s="129" t="s">
        <v>3</v>
      </c>
      <c r="B12" s="129" t="s">
        <v>0</v>
      </c>
      <c r="C12" s="129" t="s">
        <v>174</v>
      </c>
      <c r="D12" s="134" t="s">
        <v>28</v>
      </c>
      <c r="E12" s="129"/>
      <c r="F12" s="130"/>
      <c r="G12" s="131"/>
      <c r="H12" s="131"/>
      <c r="I12" s="132">
        <f t="shared" si="0"/>
        <v>0</v>
      </c>
    </row>
    <row r="13" spans="1:15" x14ac:dyDescent="0.25">
      <c r="A13" s="129" t="s">
        <v>5</v>
      </c>
      <c r="B13" s="129"/>
      <c r="C13" s="129" t="s">
        <v>175</v>
      </c>
      <c r="D13" s="129" t="s">
        <v>230</v>
      </c>
      <c r="E13" s="129" t="s">
        <v>8</v>
      </c>
      <c r="F13" s="130">
        <v>1190.94</v>
      </c>
      <c r="G13" s="131"/>
      <c r="H13" s="131"/>
      <c r="I13" s="132">
        <f t="shared" si="0"/>
        <v>17.260000000000002</v>
      </c>
      <c r="J13" s="133">
        <f>+F13/[4]Hoja1!F13</f>
        <v>69</v>
      </c>
    </row>
    <row r="14" spans="1:15" x14ac:dyDescent="0.25">
      <c r="A14" s="129" t="s">
        <v>5</v>
      </c>
      <c r="B14" s="129"/>
      <c r="C14" s="129" t="s">
        <v>177</v>
      </c>
      <c r="D14" s="129" t="s">
        <v>232</v>
      </c>
      <c r="E14" s="129" t="s">
        <v>8</v>
      </c>
      <c r="F14" s="130">
        <v>1190.94</v>
      </c>
      <c r="G14" s="131"/>
      <c r="H14" s="131"/>
      <c r="I14" s="132">
        <f t="shared" si="0"/>
        <v>17.260000000000002</v>
      </c>
      <c r="J14" s="133">
        <f>+F14/[4]Hoja1!F14</f>
        <v>69</v>
      </c>
    </row>
    <row r="15" spans="1:15" x14ac:dyDescent="0.25">
      <c r="A15" s="129" t="s">
        <v>3</v>
      </c>
      <c r="B15" s="129" t="s">
        <v>0</v>
      </c>
      <c r="C15" s="129" t="s">
        <v>178</v>
      </c>
      <c r="D15" s="134" t="s">
        <v>33</v>
      </c>
      <c r="E15" s="129"/>
      <c r="F15" s="130"/>
      <c r="G15" s="131"/>
      <c r="H15" s="131"/>
      <c r="I15" s="132">
        <f t="shared" si="0"/>
        <v>0</v>
      </c>
    </row>
    <row r="16" spans="1:15" x14ac:dyDescent="0.25">
      <c r="A16" s="129" t="s">
        <v>5</v>
      </c>
      <c r="B16" s="129"/>
      <c r="C16" s="129" t="s">
        <v>180</v>
      </c>
      <c r="D16" s="129" t="s">
        <v>35</v>
      </c>
      <c r="E16" s="129" t="s">
        <v>8</v>
      </c>
      <c r="F16" s="130">
        <v>1017.75</v>
      </c>
      <c r="G16" s="131"/>
      <c r="H16" s="131"/>
      <c r="I16" s="132">
        <f t="shared" si="0"/>
        <v>14.75</v>
      </c>
      <c r="J16" s="133">
        <f>+F16/[4]Hoja1!F16</f>
        <v>69</v>
      </c>
    </row>
    <row r="17" spans="1:10" x14ac:dyDescent="0.25">
      <c r="A17" s="129" t="s">
        <v>5</v>
      </c>
      <c r="B17" s="129"/>
      <c r="C17" s="129" t="s">
        <v>182</v>
      </c>
      <c r="D17" s="129" t="s">
        <v>235</v>
      </c>
      <c r="E17" s="129" t="s">
        <v>8</v>
      </c>
      <c r="F17" s="130">
        <v>6354.9</v>
      </c>
      <c r="G17" s="131"/>
      <c r="H17" s="131"/>
      <c r="I17" s="132">
        <f t="shared" si="0"/>
        <v>92.1</v>
      </c>
      <c r="J17" s="133">
        <f>+F17/[4]Hoja1!F17</f>
        <v>69</v>
      </c>
    </row>
    <row r="18" spans="1:10" x14ac:dyDescent="0.25">
      <c r="A18" s="129" t="s">
        <v>5</v>
      </c>
      <c r="B18" s="129"/>
      <c r="C18" s="129" t="s">
        <v>255</v>
      </c>
      <c r="D18" s="129" t="s">
        <v>256</v>
      </c>
      <c r="E18" s="129" t="s">
        <v>147</v>
      </c>
      <c r="F18" s="130">
        <v>5337.15</v>
      </c>
      <c r="G18" s="131"/>
      <c r="H18" s="131"/>
      <c r="I18" s="132">
        <f t="shared" si="0"/>
        <v>77.349999999999994</v>
      </c>
      <c r="J18" s="133">
        <f>+F18/[4]Hoja1!F18</f>
        <v>69</v>
      </c>
    </row>
    <row r="19" spans="1:10" x14ac:dyDescent="0.25">
      <c r="A19" s="129" t="s">
        <v>3</v>
      </c>
      <c r="B19" s="129" t="s">
        <v>0</v>
      </c>
      <c r="C19" s="129" t="s">
        <v>185</v>
      </c>
      <c r="D19" s="134" t="s">
        <v>44</v>
      </c>
      <c r="E19" s="129"/>
      <c r="F19" s="130"/>
      <c r="G19" s="131"/>
      <c r="H19" s="131"/>
      <c r="I19" s="132">
        <f t="shared" si="0"/>
        <v>0</v>
      </c>
    </row>
    <row r="20" spans="1:10" x14ac:dyDescent="0.25">
      <c r="A20" s="129" t="s">
        <v>5</v>
      </c>
      <c r="B20" s="129"/>
      <c r="C20" s="129" t="s">
        <v>186</v>
      </c>
      <c r="D20" s="129" t="s">
        <v>239</v>
      </c>
      <c r="E20" s="129" t="s">
        <v>128</v>
      </c>
      <c r="F20" s="130">
        <v>69</v>
      </c>
      <c r="G20" s="131"/>
      <c r="H20" s="131"/>
      <c r="I20" s="132">
        <f t="shared" si="0"/>
        <v>1</v>
      </c>
      <c r="J20" s="133">
        <f>+F20/[4]Hoja1!F20</f>
        <v>69</v>
      </c>
    </row>
    <row r="21" spans="1:10" x14ac:dyDescent="0.25">
      <c r="A21" s="129" t="s">
        <v>5</v>
      </c>
      <c r="B21" s="129"/>
      <c r="C21" s="129" t="s">
        <v>257</v>
      </c>
      <c r="D21" s="129" t="s">
        <v>258</v>
      </c>
      <c r="E21" s="129" t="s">
        <v>128</v>
      </c>
      <c r="F21" s="130">
        <v>69</v>
      </c>
      <c r="G21" s="131"/>
      <c r="H21" s="131"/>
      <c r="I21" s="132">
        <f t="shared" si="0"/>
        <v>1</v>
      </c>
      <c r="J21" s="133">
        <f>+F21/[4]Hoja1!F21</f>
        <v>69</v>
      </c>
    </row>
    <row r="22" spans="1:10" x14ac:dyDescent="0.25">
      <c r="A22" s="129" t="s">
        <v>3</v>
      </c>
      <c r="B22" s="129" t="s">
        <v>0</v>
      </c>
      <c r="C22" s="129" t="s">
        <v>188</v>
      </c>
      <c r="D22" s="134" t="s">
        <v>242</v>
      </c>
      <c r="E22" s="129"/>
      <c r="F22" s="130"/>
      <c r="G22" s="131"/>
      <c r="H22" s="131"/>
      <c r="I22" s="132">
        <f t="shared" si="0"/>
        <v>0</v>
      </c>
    </row>
    <row r="23" spans="1:10" x14ac:dyDescent="0.25">
      <c r="A23" s="129" t="s">
        <v>5</v>
      </c>
      <c r="B23" s="129"/>
      <c r="C23" s="129" t="s">
        <v>189</v>
      </c>
      <c r="D23" s="129" t="s">
        <v>129</v>
      </c>
      <c r="E23" s="129" t="s">
        <v>130</v>
      </c>
      <c r="F23" s="130">
        <v>69</v>
      </c>
      <c r="G23" s="131"/>
      <c r="H23" s="131"/>
      <c r="I23" s="132">
        <f t="shared" si="0"/>
        <v>1</v>
      </c>
      <c r="J23" s="133">
        <f>+F23/[4]Hoja1!F23</f>
        <v>69</v>
      </c>
    </row>
    <row r="24" spans="1:10" x14ac:dyDescent="0.25">
      <c r="A24" s="129" t="s">
        <v>5</v>
      </c>
      <c r="B24" s="129"/>
      <c r="C24" s="129" t="s">
        <v>190</v>
      </c>
      <c r="D24" s="129" t="s">
        <v>259</v>
      </c>
      <c r="E24" s="129" t="s">
        <v>130</v>
      </c>
      <c r="F24" s="130">
        <v>69</v>
      </c>
      <c r="G24" s="131"/>
      <c r="H24" s="131"/>
      <c r="I24" s="132">
        <f t="shared" si="0"/>
        <v>1</v>
      </c>
      <c r="J24" s="133">
        <f>+F24/[4]Hoja1!F24</f>
        <v>69</v>
      </c>
    </row>
    <row r="25" spans="1:10" x14ac:dyDescent="0.25">
      <c r="A25" s="129" t="s">
        <v>5</v>
      </c>
      <c r="B25" s="129"/>
      <c r="C25" s="129" t="s">
        <v>191</v>
      </c>
      <c r="D25" s="129" t="s">
        <v>131</v>
      </c>
      <c r="E25" s="129" t="s">
        <v>130</v>
      </c>
      <c r="F25" s="130">
        <v>69</v>
      </c>
      <c r="G25" s="131"/>
      <c r="H25" s="131"/>
      <c r="I25" s="132">
        <f t="shared" si="0"/>
        <v>1</v>
      </c>
      <c r="J25" s="133">
        <f>+F25/[4]Hoja1!F25</f>
        <v>69</v>
      </c>
    </row>
    <row r="26" spans="1:10" x14ac:dyDescent="0.25">
      <c r="A26" s="129" t="s">
        <v>5</v>
      </c>
      <c r="B26" s="129"/>
      <c r="C26" s="129" t="s">
        <v>193</v>
      </c>
      <c r="D26" s="129" t="s">
        <v>194</v>
      </c>
      <c r="E26" s="129" t="s">
        <v>128</v>
      </c>
      <c r="F26" s="130">
        <v>69</v>
      </c>
      <c r="G26" s="131"/>
      <c r="H26" s="131"/>
      <c r="I26" s="132">
        <f t="shared" si="0"/>
        <v>1</v>
      </c>
      <c r="J26" s="133">
        <f>+F26/[4]Hoja1!F26</f>
        <v>69</v>
      </c>
    </row>
    <row r="27" spans="1:10" x14ac:dyDescent="0.25">
      <c r="A27" s="129" t="s">
        <v>5</v>
      </c>
      <c r="B27" s="129"/>
      <c r="C27" s="129" t="s">
        <v>248</v>
      </c>
      <c r="D27" s="129" t="s">
        <v>250</v>
      </c>
      <c r="E27" s="129" t="s">
        <v>251</v>
      </c>
      <c r="F27" s="130">
        <v>69</v>
      </c>
      <c r="G27" s="131"/>
      <c r="H27" s="131"/>
      <c r="I27" s="132">
        <f t="shared" si="0"/>
        <v>1</v>
      </c>
      <c r="J27" s="133">
        <f>+F27/[4]Hoja1!F27</f>
        <v>69</v>
      </c>
    </row>
    <row r="29" spans="1:10" x14ac:dyDescent="0.25">
      <c r="G29" s="136"/>
      <c r="H29" s="13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66"/>
  <sheetViews>
    <sheetView tabSelected="1" view="pageBreakPreview" zoomScaleSheetLayoutView="100" workbookViewId="0">
      <selection activeCell="G23" sqref="G23:H23"/>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25.5703125" style="26" customWidth="1"/>
    <col min="7" max="7" width="7.42578125" style="26" customWidth="1"/>
    <col min="8" max="8" width="19.7109375" style="26" customWidth="1"/>
    <col min="9" max="9" width="12.5703125" style="26" hidden="1" customWidth="1"/>
    <col min="10" max="10" width="10.28515625" style="26" hidden="1" customWidth="1"/>
    <col min="11" max="11" width="12.5703125" style="26" hidden="1" customWidth="1"/>
    <col min="12" max="12" width="16.42578125" style="26" hidden="1"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9" ht="12.75" customHeight="1" thickBot="1" x14ac:dyDescent="0.25">
      <c r="G1" s="193" t="s">
        <v>89</v>
      </c>
      <c r="H1" s="194"/>
    </row>
    <row r="2" spans="1:29" s="30" customFormat="1" ht="24" customHeight="1" thickBot="1" x14ac:dyDescent="0.25">
      <c r="A2" s="29"/>
      <c r="B2" s="84"/>
      <c r="C2" s="31"/>
      <c r="D2" s="32"/>
      <c r="G2" s="33"/>
      <c r="H2" s="33"/>
    </row>
    <row r="3" spans="1:29" ht="18.75" customHeight="1" x14ac:dyDescent="0.2">
      <c r="B3" s="112" t="s">
        <v>113</v>
      </c>
      <c r="C3" s="195" t="s">
        <v>90</v>
      </c>
      <c r="D3" s="196"/>
      <c r="E3" s="196"/>
      <c r="F3" s="196"/>
      <c r="G3" s="196"/>
      <c r="H3" s="197"/>
      <c r="M3" s="34"/>
    </row>
    <row r="4" spans="1:29" ht="18.75" customHeight="1" thickBot="1" x14ac:dyDescent="0.25">
      <c r="B4" s="112" t="s">
        <v>91</v>
      </c>
      <c r="C4" s="198"/>
      <c r="D4" s="199"/>
      <c r="E4" s="199"/>
      <c r="F4" s="199"/>
      <c r="G4" s="199"/>
      <c r="H4" s="200"/>
      <c r="M4" s="34"/>
    </row>
    <row r="5" spans="1:29" ht="13.5" customHeight="1" thickBot="1" x14ac:dyDescent="0.25">
      <c r="C5" s="76" t="s">
        <v>92</v>
      </c>
      <c r="D5" s="77"/>
      <c r="E5" s="78"/>
      <c r="F5" s="79"/>
      <c r="G5" s="216" t="str">
        <f>IF(+datos!B10="","",+datos!B10)</f>
        <v/>
      </c>
      <c r="H5" s="217"/>
      <c r="M5" s="35"/>
    </row>
    <row r="6" spans="1:29" ht="12" customHeight="1" thickBot="1" x14ac:dyDescent="0.25">
      <c r="A6" s="83" t="str">
        <f>CONCATENATE("LICITACIÓN No.: ",+datos!B1)</f>
        <v xml:space="preserve">LICITACIÓN No.: </v>
      </c>
      <c r="B6" s="82"/>
      <c r="C6" s="118" t="s">
        <v>201</v>
      </c>
      <c r="D6" s="121" t="str">
        <f>IF(+datos!B6="","",+datos!B6)</f>
        <v/>
      </c>
      <c r="E6" s="119" t="s">
        <v>202</v>
      </c>
      <c r="F6" s="123" t="str">
        <f>IF(+datos!B7="","",+datos!B7)</f>
        <v/>
      </c>
      <c r="G6" s="119" t="s">
        <v>203</v>
      </c>
      <c r="H6" s="120" t="str">
        <f>CONCATENATE(+datos!B8, " DIAS NATURALES.")</f>
        <v>150 DIAS NATURALES.</v>
      </c>
    </row>
    <row r="7" spans="1:29" ht="24" customHeight="1" x14ac:dyDescent="0.2">
      <c r="A7" s="210" t="str">
        <f>+datos!B9</f>
        <v>TERMINACION DE 69(SESENTA Y NUEVE)  RECAMARA ADICIONALES  DE 16.65 M2 URBANA  A BASE DE LOSA DE CIMENTACIÓN, MUROS DE BLOCK, TECHO DE VIGUETA E INSTALACIONES ELÉCTRICAS, EN LA OCALIDAD DE  CUMPAS, SONORA.</v>
      </c>
      <c r="B7" s="211"/>
      <c r="C7" s="201" t="s">
        <v>204</v>
      </c>
      <c r="D7" s="202"/>
      <c r="E7" s="202"/>
      <c r="F7" s="203"/>
      <c r="G7" s="201" t="s">
        <v>205</v>
      </c>
      <c r="H7" s="203"/>
    </row>
    <row r="8" spans="1:29" ht="32.25" customHeight="1" thickBot="1" x14ac:dyDescent="0.25">
      <c r="A8" s="212"/>
      <c r="B8" s="213"/>
      <c r="C8" s="207"/>
      <c r="D8" s="208"/>
      <c r="E8" s="208"/>
      <c r="F8" s="209"/>
      <c r="G8" s="207"/>
      <c r="H8" s="209"/>
    </row>
    <row r="9" spans="1:29" ht="3.75" customHeight="1" thickTop="1" thickBot="1" x14ac:dyDescent="0.25"/>
    <row r="10" spans="1:29" ht="16.5" customHeight="1" thickTop="1" thickBot="1" x14ac:dyDescent="0.25">
      <c r="A10" s="190" t="s">
        <v>94</v>
      </c>
      <c r="B10" s="191"/>
      <c r="C10" s="192"/>
      <c r="D10" s="190" t="s">
        <v>95</v>
      </c>
      <c r="E10" s="191"/>
      <c r="F10" s="191"/>
      <c r="G10" s="191"/>
      <c r="H10" s="192"/>
      <c r="I10" s="36"/>
      <c r="J10" s="36"/>
    </row>
    <row r="11" spans="1:29" ht="39" customHeight="1" thickTop="1" thickBot="1" x14ac:dyDescent="0.5">
      <c r="A11" s="37" t="s">
        <v>96</v>
      </c>
      <c r="B11" s="37" t="s">
        <v>97</v>
      </c>
      <c r="C11" s="37" t="s">
        <v>98</v>
      </c>
      <c r="D11" s="38" t="s">
        <v>99</v>
      </c>
      <c r="E11" s="37" t="s">
        <v>100</v>
      </c>
      <c r="F11" s="37" t="s">
        <v>101</v>
      </c>
      <c r="G11" s="186" t="s">
        <v>102</v>
      </c>
      <c r="H11" s="187"/>
      <c r="I11" s="92">
        <f>+datos!B4</f>
        <v>69</v>
      </c>
      <c r="J11" s="91"/>
    </row>
    <row r="12" spans="1:29" ht="3.95" customHeight="1" thickTop="1" thickBot="1" x14ac:dyDescent="0.25">
      <c r="D12" s="39"/>
      <c r="E12" s="40"/>
      <c r="J12" s="41"/>
      <c r="K12" s="41"/>
      <c r="L12" s="41"/>
      <c r="M12" s="41"/>
      <c r="N12" s="41"/>
      <c r="O12" s="41"/>
      <c r="P12" s="41"/>
      <c r="Q12" s="41"/>
      <c r="R12" s="41"/>
      <c r="S12" s="41"/>
      <c r="T12" s="41"/>
    </row>
    <row r="13" spans="1:29" ht="12.75" thickBot="1" x14ac:dyDescent="0.25">
      <c r="A13" s="175" t="s">
        <v>103</v>
      </c>
      <c r="B13" s="176"/>
      <c r="C13" s="177"/>
      <c r="D13" s="170" t="s">
        <v>104</v>
      </c>
      <c r="E13" s="171"/>
      <c r="F13" s="171"/>
      <c r="G13" s="171"/>
      <c r="H13" s="171"/>
      <c r="J13" s="41"/>
      <c r="T13" s="41"/>
    </row>
    <row r="14" spans="1:29" s="43" customFormat="1" x14ac:dyDescent="0.25">
      <c r="A14" s="100" t="str">
        <f>+Hoja4!C3</f>
        <v>PC-01U</v>
      </c>
      <c r="B14" s="102" t="s">
        <v>7</v>
      </c>
      <c r="C14" s="103" t="str">
        <f>+Hoja4!E3</f>
        <v>M2</v>
      </c>
      <c r="D14" s="113">
        <v>299.7</v>
      </c>
      <c r="E14" s="105">
        <f>+PRE!G3</f>
        <v>0</v>
      </c>
      <c r="F14" s="102"/>
      <c r="G14" s="214">
        <f t="shared" ref="G14:G17" si="0">D14*E14</f>
        <v>0</v>
      </c>
      <c r="H14" s="215"/>
      <c r="I14" s="127">
        <f>+OPUS!G3</f>
        <v>16.649999999999999</v>
      </c>
      <c r="J14" s="107">
        <v>44.56</v>
      </c>
      <c r="K14" s="108">
        <f>+I14*$I$11</f>
        <v>1148.8499999999999</v>
      </c>
      <c r="T14" s="108"/>
      <c r="U14" s="108"/>
      <c r="V14" s="108"/>
      <c r="W14" s="108"/>
      <c r="X14" s="106"/>
      <c r="Y14" s="108"/>
      <c r="Z14" s="108"/>
      <c r="AA14" s="108"/>
      <c r="AB14" s="108"/>
      <c r="AC14" s="109"/>
    </row>
    <row r="15" spans="1:29" s="43" customFormat="1" ht="34.5" customHeight="1" x14ac:dyDescent="0.25">
      <c r="A15" s="101" t="str">
        <f>+Hoja4!C4</f>
        <v>PC-02U</v>
      </c>
      <c r="B15" s="110" t="s">
        <v>10</v>
      </c>
      <c r="C15" s="111" t="str">
        <f>+Hoja4!E4</f>
        <v>M3</v>
      </c>
      <c r="D15" s="113">
        <v>4.68</v>
      </c>
      <c r="E15" s="105">
        <f>+PRE!G4</f>
        <v>0</v>
      </c>
      <c r="F15" s="110"/>
      <c r="G15" s="214">
        <f t="shared" si="0"/>
        <v>0</v>
      </c>
      <c r="H15" s="215"/>
      <c r="I15" s="127">
        <f>+OPUS!G4</f>
        <v>0.26</v>
      </c>
      <c r="J15" s="104">
        <v>9.8800000000000008</v>
      </c>
      <c r="K15" s="108">
        <f t="shared" ref="K15:K17" si="1">+I15*$I$11</f>
        <v>17.940000000000001</v>
      </c>
      <c r="T15" s="108"/>
      <c r="U15" s="108"/>
      <c r="V15" s="108"/>
      <c r="W15" s="108"/>
      <c r="X15" s="106"/>
      <c r="Y15" s="108"/>
      <c r="Z15" s="108"/>
      <c r="AA15" s="108"/>
      <c r="AB15" s="108"/>
      <c r="AC15" s="109"/>
    </row>
    <row r="16" spans="1:29" s="43" customFormat="1" ht="97.5" customHeight="1" x14ac:dyDescent="0.25">
      <c r="A16" s="101" t="str">
        <f>+Hoja4!C5</f>
        <v>PC-05U</v>
      </c>
      <c r="B16" s="110" t="s">
        <v>219</v>
      </c>
      <c r="C16" s="111" t="str">
        <f>+Hoja4!E5</f>
        <v>M2</v>
      </c>
      <c r="D16" s="113">
        <v>299.7</v>
      </c>
      <c r="E16" s="105">
        <f>+PRE!G5</f>
        <v>0</v>
      </c>
      <c r="F16" s="110"/>
      <c r="G16" s="214">
        <f t="shared" si="0"/>
        <v>0</v>
      </c>
      <c r="H16" s="215"/>
      <c r="I16" s="127">
        <f>+OPUS!G5</f>
        <v>16.649999999999999</v>
      </c>
      <c r="J16" s="104">
        <v>8.91</v>
      </c>
      <c r="K16" s="108">
        <f t="shared" si="1"/>
        <v>1148.8499999999999</v>
      </c>
      <c r="T16" s="108"/>
      <c r="U16" s="108"/>
      <c r="V16" s="108"/>
      <c r="W16" s="108"/>
      <c r="X16" s="106"/>
      <c r="Y16" s="108"/>
      <c r="Z16" s="108"/>
      <c r="AA16" s="108"/>
      <c r="AB16" s="108"/>
      <c r="AC16" s="109"/>
    </row>
    <row r="17" spans="1:29" s="43" customFormat="1" ht="55.7" customHeight="1" x14ac:dyDescent="0.25">
      <c r="A17" s="101" t="str">
        <f>+Hoja4!C6</f>
        <v>PC-06U</v>
      </c>
      <c r="B17" s="110" t="s">
        <v>221</v>
      </c>
      <c r="C17" s="111" t="str">
        <f>+Hoja4!E6</f>
        <v>Ml</v>
      </c>
      <c r="D17" s="113">
        <v>251.64</v>
      </c>
      <c r="E17" s="105">
        <f>+PRE!G6</f>
        <v>0</v>
      </c>
      <c r="F17" s="110"/>
      <c r="G17" s="214">
        <f t="shared" si="0"/>
        <v>0</v>
      </c>
      <c r="H17" s="215"/>
      <c r="I17" s="127">
        <f>+OPUS!G6</f>
        <v>13.98</v>
      </c>
      <c r="J17" s="104">
        <v>8.91</v>
      </c>
      <c r="K17" s="108">
        <f t="shared" si="1"/>
        <v>964.62</v>
      </c>
      <c r="T17" s="108"/>
      <c r="U17" s="108"/>
      <c r="V17" s="108"/>
      <c r="W17" s="108"/>
      <c r="X17" s="106"/>
      <c r="Y17" s="108"/>
      <c r="Z17" s="108"/>
      <c r="AA17" s="108"/>
      <c r="AB17" s="108"/>
      <c r="AC17" s="109"/>
    </row>
    <row r="18" spans="1:29" ht="13.5" customHeight="1" thickBot="1" x14ac:dyDescent="0.25">
      <c r="A18" s="27"/>
      <c r="D18" s="181" t="s">
        <v>103</v>
      </c>
      <c r="E18" s="182"/>
      <c r="F18" s="183"/>
      <c r="G18" s="184">
        <f>+SUM(G14:H17)</f>
        <v>0</v>
      </c>
      <c r="H18" s="185"/>
      <c r="I18" s="44"/>
      <c r="J18" s="41"/>
      <c r="K18" s="41"/>
      <c r="L18" s="41"/>
      <c r="M18" s="41"/>
      <c r="N18" s="41"/>
      <c r="O18" s="41"/>
      <c r="P18" s="41"/>
      <c r="Q18" s="41"/>
      <c r="R18" s="41"/>
      <c r="S18" s="42"/>
      <c r="T18" s="41"/>
      <c r="U18" s="43"/>
    </row>
    <row r="19" spans="1:29" ht="12.75" customHeight="1" thickBot="1" x14ac:dyDescent="0.25">
      <c r="A19" s="27"/>
      <c r="D19" s="46"/>
      <c r="E19" s="47"/>
      <c r="F19" s="47"/>
      <c r="G19" s="47"/>
      <c r="H19" s="48"/>
      <c r="I19" s="44"/>
      <c r="J19" s="41"/>
      <c r="K19" s="41"/>
      <c r="L19" s="41"/>
      <c r="M19" s="41"/>
      <c r="N19" s="41"/>
      <c r="O19" s="41"/>
      <c r="P19" s="42"/>
      <c r="Q19" s="41"/>
      <c r="R19" s="41"/>
      <c r="S19" s="42"/>
      <c r="T19" s="41"/>
    </row>
    <row r="20" spans="1:29" ht="3.75" customHeight="1" thickBot="1" x14ac:dyDescent="0.25">
      <c r="A20" s="27"/>
      <c r="E20" s="45"/>
      <c r="F20" s="45"/>
      <c r="G20" s="49"/>
      <c r="H20" s="49"/>
      <c r="I20" s="44"/>
      <c r="J20" s="41"/>
      <c r="K20" s="41"/>
      <c r="L20" s="41"/>
      <c r="M20" s="41"/>
      <c r="N20" s="41"/>
      <c r="O20" s="41"/>
      <c r="P20" s="42"/>
      <c r="Q20" s="41"/>
      <c r="R20" s="41"/>
      <c r="S20" s="42"/>
      <c r="T20" s="41"/>
    </row>
    <row r="21" spans="1:29" ht="12.75" thickBot="1" x14ac:dyDescent="0.25">
      <c r="A21" s="175" t="s">
        <v>105</v>
      </c>
      <c r="B21" s="176"/>
      <c r="C21" s="177"/>
      <c r="D21" s="170"/>
      <c r="E21" s="171"/>
      <c r="F21" s="171"/>
      <c r="G21" s="171"/>
      <c r="H21" s="171"/>
      <c r="I21" s="44"/>
      <c r="J21" s="41"/>
      <c r="T21" s="41"/>
    </row>
    <row r="22" spans="1:29" s="43" customFormat="1" ht="64.5" customHeight="1" x14ac:dyDescent="0.25">
      <c r="A22" s="100" t="str">
        <f>+Hoja4!C9</f>
        <v>MC-01U</v>
      </c>
      <c r="B22" s="102" t="s">
        <v>224</v>
      </c>
      <c r="C22" s="103" t="str">
        <f>+Hoja4!E9</f>
        <v>M2</v>
      </c>
      <c r="D22" s="113">
        <v>1315.49</v>
      </c>
      <c r="E22" s="105">
        <f>+PRE!G8</f>
        <v>0</v>
      </c>
      <c r="F22" s="102"/>
      <c r="G22" s="214">
        <f>D22*E22</f>
        <v>0</v>
      </c>
      <c r="H22" s="215"/>
      <c r="I22" s="127">
        <f>+OPUS!G8</f>
        <v>32.06</v>
      </c>
      <c r="J22" s="107">
        <v>79.680000000000007</v>
      </c>
      <c r="K22" s="108">
        <f t="shared" ref="K22:K24" si="2">+I22*$I$11</f>
        <v>2212.14</v>
      </c>
      <c r="T22" s="108"/>
      <c r="U22" s="108"/>
      <c r="V22" s="108"/>
      <c r="W22" s="108"/>
      <c r="X22" s="106"/>
      <c r="Y22" s="108"/>
      <c r="Z22" s="108"/>
      <c r="AA22" s="108"/>
      <c r="AB22" s="108"/>
      <c r="AC22" s="109"/>
    </row>
    <row r="23" spans="1:29" s="43" customFormat="1" ht="52.5" customHeight="1" x14ac:dyDescent="0.25">
      <c r="A23" s="101" t="str">
        <f>+Hoja4!C10</f>
        <v>MC-02U</v>
      </c>
      <c r="B23" s="110" t="s">
        <v>167</v>
      </c>
      <c r="C23" s="111" t="str">
        <f>+Hoja4!E10</f>
        <v>Ml</v>
      </c>
      <c r="D23" s="113">
        <v>479.74</v>
      </c>
      <c r="E23" s="105">
        <f>+PRE!G9</f>
        <v>0</v>
      </c>
      <c r="F23" s="110"/>
      <c r="G23" s="214">
        <f t="shared" ref="G23:G24" si="3">D23*E23</f>
        <v>0</v>
      </c>
      <c r="H23" s="215"/>
      <c r="I23" s="127">
        <f>+OPUS!G9</f>
        <v>9.06</v>
      </c>
      <c r="J23" s="104">
        <v>43.46</v>
      </c>
      <c r="K23" s="108">
        <f t="shared" si="2"/>
        <v>625.14</v>
      </c>
      <c r="T23" s="108"/>
      <c r="U23" s="108"/>
      <c r="V23" s="108"/>
      <c r="W23" s="108"/>
      <c r="X23" s="106"/>
      <c r="Y23" s="108"/>
      <c r="Z23" s="108"/>
      <c r="AA23" s="108"/>
      <c r="AB23" s="108"/>
      <c r="AC23" s="109"/>
    </row>
    <row r="24" spans="1:29" s="43" customFormat="1" ht="48.75" customHeight="1" x14ac:dyDescent="0.25">
      <c r="A24" s="101" t="str">
        <f>+Hoja4!C11</f>
        <v>MC-02UA</v>
      </c>
      <c r="B24" s="110" t="s">
        <v>169</v>
      </c>
      <c r="C24" s="111" t="str">
        <f>+Hoja4!E11</f>
        <v>Ml</v>
      </c>
      <c r="D24" s="113">
        <v>418.12</v>
      </c>
      <c r="E24" s="105">
        <f>+PRE!G10</f>
        <v>0</v>
      </c>
      <c r="F24" s="110"/>
      <c r="G24" s="214">
        <f t="shared" si="3"/>
        <v>0</v>
      </c>
      <c r="H24" s="215"/>
      <c r="I24" s="127">
        <f>+OPUS!G10</f>
        <v>9.09</v>
      </c>
      <c r="J24" s="104">
        <v>40.159999999999997</v>
      </c>
      <c r="K24" s="108">
        <f t="shared" si="2"/>
        <v>627.21</v>
      </c>
      <c r="T24" s="108"/>
      <c r="U24" s="108"/>
      <c r="V24" s="108"/>
      <c r="W24" s="108"/>
      <c r="X24" s="106"/>
      <c r="Y24" s="108"/>
      <c r="Z24" s="108"/>
      <c r="AA24" s="108"/>
      <c r="AB24" s="108"/>
      <c r="AC24" s="109"/>
    </row>
    <row r="25" spans="1:29" s="43" customFormat="1" ht="48" customHeight="1" x14ac:dyDescent="0.25">
      <c r="A25" s="101" t="str">
        <f>+Hoja4!C12</f>
        <v>MC-03U</v>
      </c>
      <c r="B25" s="110" t="s">
        <v>228</v>
      </c>
      <c r="C25" s="111" t="str">
        <f>+Hoja4!E12</f>
        <v>Ml</v>
      </c>
      <c r="D25" s="113">
        <v>1013.76</v>
      </c>
      <c r="E25" s="105">
        <f>+PRE!G11</f>
        <v>0</v>
      </c>
      <c r="F25" s="110"/>
      <c r="G25" s="214">
        <f t="shared" ref="G25" si="4">D25*E25</f>
        <v>0</v>
      </c>
      <c r="H25" s="215"/>
      <c r="I25" s="127">
        <f>+OPUS!G11</f>
        <v>15.84</v>
      </c>
      <c r="J25" s="104">
        <v>40.159999999999997</v>
      </c>
      <c r="K25" s="108">
        <f t="shared" ref="K25" si="5">+I25*$I$11</f>
        <v>1092.96</v>
      </c>
      <c r="T25" s="108"/>
      <c r="U25" s="108"/>
      <c r="V25" s="108"/>
      <c r="W25" s="108"/>
      <c r="X25" s="106"/>
      <c r="Y25" s="108"/>
      <c r="Z25" s="108"/>
      <c r="AA25" s="108"/>
      <c r="AB25" s="108"/>
      <c r="AC25" s="109"/>
    </row>
    <row r="26" spans="1:29" ht="13.5" customHeight="1" thickBot="1" x14ac:dyDescent="0.25">
      <c r="A26" s="27"/>
      <c r="D26" s="181" t="s">
        <v>105</v>
      </c>
      <c r="E26" s="182"/>
      <c r="F26" s="183"/>
      <c r="G26" s="184">
        <f>+SUM(G22:H25)</f>
        <v>0</v>
      </c>
      <c r="H26" s="185"/>
      <c r="I26" s="44"/>
      <c r="J26" s="41"/>
      <c r="K26" s="41"/>
      <c r="L26" s="41"/>
      <c r="M26" s="41"/>
      <c r="N26" s="41"/>
      <c r="O26" s="41"/>
      <c r="P26" s="41"/>
      <c r="Q26" s="41"/>
      <c r="R26" s="41"/>
      <c r="S26" s="42"/>
      <c r="T26" s="41"/>
    </row>
    <row r="27" spans="1:29" ht="13.5" customHeight="1" thickBot="1" x14ac:dyDescent="0.25">
      <c r="A27" s="27"/>
      <c r="D27" s="178"/>
      <c r="E27" s="179"/>
      <c r="F27" s="179"/>
      <c r="G27" s="179"/>
      <c r="H27" s="180"/>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75" t="s">
        <v>106</v>
      </c>
      <c r="B29" s="176"/>
      <c r="C29" s="177"/>
      <c r="D29" s="170"/>
      <c r="E29" s="171"/>
      <c r="F29" s="171"/>
      <c r="G29" s="171"/>
      <c r="H29" s="171"/>
      <c r="I29" s="44"/>
      <c r="J29" s="41"/>
      <c r="T29" s="41"/>
      <c r="U29" s="41"/>
      <c r="V29" s="41"/>
      <c r="W29" s="41"/>
      <c r="X29" s="41"/>
      <c r="Y29" s="41"/>
      <c r="Z29" s="41"/>
      <c r="AA29" s="41"/>
      <c r="AB29" s="41"/>
      <c r="AC29" s="42"/>
    </row>
    <row r="30" spans="1:29" s="43" customFormat="1" ht="142.69999999999999" customHeight="1" thickBot="1" x14ac:dyDescent="0.3">
      <c r="A30" s="100" t="str">
        <f>+Hoja4!C17</f>
        <v>CU-01U</v>
      </c>
      <c r="B30" s="102" t="s">
        <v>230</v>
      </c>
      <c r="C30" s="103" t="str">
        <f>+Hoja4!E17</f>
        <v>M2</v>
      </c>
      <c r="D30" s="137">
        <v>1190.94</v>
      </c>
      <c r="E30" s="105">
        <f>+PRE!G13</f>
        <v>0</v>
      </c>
      <c r="F30" s="102"/>
      <c r="G30" s="214">
        <f t="shared" ref="G30:G31" si="6">D30*E30</f>
        <v>0</v>
      </c>
      <c r="H30" s="215"/>
      <c r="I30" s="106">
        <v>17.260000000000002</v>
      </c>
      <c r="J30" s="107">
        <v>46.07</v>
      </c>
      <c r="K30" s="108">
        <f t="shared" ref="K30:K31" si="7">+I30*$I$11</f>
        <v>1190.94</v>
      </c>
      <c r="T30" s="108"/>
      <c r="U30" s="108"/>
      <c r="V30" s="108"/>
      <c r="W30" s="108"/>
      <c r="X30" s="106"/>
      <c r="Y30" s="108"/>
      <c r="Z30" s="108"/>
      <c r="AA30" s="108"/>
      <c r="AB30" s="108"/>
      <c r="AC30" s="109"/>
    </row>
    <row r="31" spans="1:29" s="43" customFormat="1" ht="55.7" customHeight="1" x14ac:dyDescent="0.25">
      <c r="A31" s="100" t="str">
        <f>+Hoja4!C18</f>
        <v>CU-02U</v>
      </c>
      <c r="B31" s="110" t="s">
        <v>232</v>
      </c>
      <c r="C31" s="111" t="str">
        <f>+Hoja4!E17</f>
        <v>M2</v>
      </c>
      <c r="D31" s="137">
        <v>1190.94</v>
      </c>
      <c r="E31" s="105">
        <f>+PRE!G14</f>
        <v>0</v>
      </c>
      <c r="F31" s="110"/>
      <c r="G31" s="214">
        <f t="shared" si="6"/>
        <v>0</v>
      </c>
      <c r="H31" s="215"/>
      <c r="I31" s="106">
        <v>17.260000000000002</v>
      </c>
      <c r="J31" s="104">
        <v>46.07</v>
      </c>
      <c r="K31" s="108">
        <f t="shared" si="7"/>
        <v>1190.94</v>
      </c>
      <c r="T31" s="108"/>
      <c r="U31" s="108"/>
      <c r="V31" s="108"/>
      <c r="W31" s="108"/>
      <c r="X31" s="106"/>
      <c r="Y31" s="108"/>
      <c r="Z31" s="108"/>
      <c r="AA31" s="108"/>
      <c r="AB31" s="108"/>
      <c r="AC31" s="109"/>
    </row>
    <row r="32" spans="1:29" ht="13.5" customHeight="1" thickBot="1" x14ac:dyDescent="0.25">
      <c r="A32" s="27"/>
      <c r="D32" s="181" t="s">
        <v>106</v>
      </c>
      <c r="E32" s="182"/>
      <c r="F32" s="183"/>
      <c r="G32" s="184">
        <f>SUM(G30:H31)</f>
        <v>0</v>
      </c>
      <c r="H32" s="185"/>
      <c r="I32" s="44"/>
      <c r="J32" s="41"/>
      <c r="K32" s="41"/>
      <c r="L32" s="41"/>
      <c r="M32" s="41"/>
      <c r="N32" s="41"/>
      <c r="O32" s="41"/>
      <c r="P32" s="41"/>
      <c r="Q32" s="41"/>
      <c r="R32" s="41"/>
      <c r="S32" s="42"/>
      <c r="T32" s="41"/>
    </row>
    <row r="33" spans="1:29" ht="13.5" customHeight="1" thickBot="1" x14ac:dyDescent="0.25">
      <c r="A33" s="27"/>
      <c r="D33" s="172"/>
      <c r="E33" s="173"/>
      <c r="F33" s="173"/>
      <c r="G33" s="173"/>
      <c r="H33" s="174"/>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53"/>
      <c r="F34" s="53"/>
      <c r="G34" s="54"/>
      <c r="H34" s="54"/>
      <c r="I34" s="44"/>
      <c r="J34" s="41"/>
      <c r="T34" s="41"/>
      <c r="U34" s="41"/>
      <c r="V34" s="41"/>
      <c r="W34" s="41"/>
      <c r="X34" s="44"/>
      <c r="Y34" s="41"/>
      <c r="Z34" s="41"/>
      <c r="AA34" s="42"/>
      <c r="AB34" s="41"/>
      <c r="AC34" s="42"/>
    </row>
    <row r="35" spans="1:29" x14ac:dyDescent="0.2">
      <c r="A35" s="165" t="s">
        <v>107</v>
      </c>
      <c r="B35" s="166"/>
      <c r="C35" s="169"/>
      <c r="D35" s="170"/>
      <c r="E35" s="171"/>
      <c r="F35" s="171"/>
      <c r="G35" s="171"/>
      <c r="H35" s="171"/>
      <c r="I35" s="44"/>
      <c r="J35" s="41"/>
      <c r="T35" s="41"/>
      <c r="U35" s="41"/>
      <c r="V35" s="41"/>
      <c r="W35" s="41"/>
      <c r="X35" s="44"/>
      <c r="Y35" s="41"/>
      <c r="Z35" s="41"/>
      <c r="AA35" s="41"/>
      <c r="AB35" s="41"/>
      <c r="AC35" s="42"/>
    </row>
    <row r="36" spans="1:29" s="43" customFormat="1" ht="42.75" customHeight="1" x14ac:dyDescent="0.25">
      <c r="A36" s="101" t="str">
        <f>+Hoja4!C21</f>
        <v>AC-03U</v>
      </c>
      <c r="B36" s="110" t="s">
        <v>35</v>
      </c>
      <c r="C36" s="111" t="str">
        <f>+Hoja4!E21</f>
        <v>M2</v>
      </c>
      <c r="D36" s="113">
        <v>1017.75</v>
      </c>
      <c r="E36" s="105">
        <f>+PRE!G16</f>
        <v>0</v>
      </c>
      <c r="F36" s="110"/>
      <c r="G36" s="214">
        <f t="shared" ref="G36:G37" si="8">D36*E36</f>
        <v>0</v>
      </c>
      <c r="H36" s="215"/>
      <c r="I36" s="106">
        <v>14.75</v>
      </c>
      <c r="J36" s="104"/>
      <c r="K36" s="108">
        <f t="shared" ref="K36:K37" si="9">+I36*$I$11</f>
        <v>1017.75</v>
      </c>
      <c r="T36" s="108"/>
      <c r="U36" s="108"/>
      <c r="V36" s="108"/>
      <c r="W36" s="108"/>
      <c r="X36" s="106"/>
      <c r="Y36" s="108"/>
      <c r="Z36" s="108"/>
      <c r="AA36" s="108"/>
      <c r="AB36" s="108"/>
      <c r="AC36" s="109"/>
    </row>
    <row r="37" spans="1:29" s="43" customFormat="1" ht="42.75" customHeight="1" x14ac:dyDescent="0.25">
      <c r="A37" s="101" t="str">
        <f>+Hoja4!C23</f>
        <v>AC-14U</v>
      </c>
      <c r="B37" s="110" t="s">
        <v>235</v>
      </c>
      <c r="C37" s="111" t="str">
        <f>+Hoja4!E23</f>
        <v>M2</v>
      </c>
      <c r="D37" s="113">
        <v>6354.9</v>
      </c>
      <c r="E37" s="105">
        <f>+PRE!G17</f>
        <v>0</v>
      </c>
      <c r="F37" s="110"/>
      <c r="G37" s="214">
        <f t="shared" si="8"/>
        <v>0</v>
      </c>
      <c r="H37" s="215"/>
      <c r="I37" s="106">
        <v>92.1</v>
      </c>
      <c r="J37" s="104"/>
      <c r="K37" s="108">
        <f t="shared" si="9"/>
        <v>6354.9</v>
      </c>
      <c r="T37" s="108"/>
      <c r="U37" s="108"/>
      <c r="V37" s="108"/>
      <c r="W37" s="108"/>
      <c r="X37" s="106"/>
      <c r="Y37" s="108"/>
      <c r="Z37" s="108"/>
      <c r="AA37" s="108"/>
      <c r="AB37" s="108"/>
      <c r="AC37" s="109"/>
    </row>
    <row r="38" spans="1:29" s="43" customFormat="1" ht="42.75" customHeight="1" x14ac:dyDescent="0.25">
      <c r="A38" s="101" t="str">
        <f>+Hoja4!C24</f>
        <v>AC-13U</v>
      </c>
      <c r="B38" s="110" t="s">
        <v>237</v>
      </c>
      <c r="C38" s="111" t="str">
        <f>+Hoja4!E24</f>
        <v>m2</v>
      </c>
      <c r="D38" s="113">
        <v>5337.15</v>
      </c>
      <c r="E38" s="105">
        <f>+PRE!G18</f>
        <v>0</v>
      </c>
      <c r="F38" s="110"/>
      <c r="G38" s="214">
        <f t="shared" ref="G38" si="10">D38*E38</f>
        <v>0</v>
      </c>
      <c r="H38" s="215"/>
      <c r="I38" s="106">
        <v>77.349999999999994</v>
      </c>
      <c r="J38" s="104"/>
      <c r="K38" s="108">
        <f t="shared" ref="K38" si="11">+I38*$I$11</f>
        <v>5337.15</v>
      </c>
      <c r="T38" s="108"/>
      <c r="U38" s="108"/>
      <c r="V38" s="108"/>
      <c r="W38" s="108"/>
      <c r="X38" s="106"/>
      <c r="Y38" s="108"/>
      <c r="Z38" s="108"/>
      <c r="AA38" s="108"/>
      <c r="AB38" s="108"/>
      <c r="AC38" s="109"/>
    </row>
    <row r="39" spans="1:29" ht="13.5" customHeight="1" thickBot="1" x14ac:dyDescent="0.25">
      <c r="A39" s="27"/>
      <c r="D39" s="151" t="s">
        <v>107</v>
      </c>
      <c r="E39" s="152"/>
      <c r="F39" s="153"/>
      <c r="G39" s="163">
        <f>+SUM(G36:H38)</f>
        <v>0</v>
      </c>
      <c r="H39" s="164"/>
      <c r="I39" s="44"/>
      <c r="J39" s="41"/>
      <c r="K39" s="41"/>
      <c r="L39" s="41"/>
      <c r="M39" s="41"/>
      <c r="N39" s="41"/>
      <c r="O39" s="41"/>
      <c r="P39" s="41"/>
      <c r="Q39" s="41"/>
      <c r="R39" s="41"/>
      <c r="S39" s="42"/>
      <c r="T39" s="41"/>
      <c r="U39" s="41"/>
      <c r="V39" s="41"/>
      <c r="W39" s="41"/>
      <c r="X39" s="44"/>
      <c r="Y39" s="41"/>
      <c r="Z39" s="41"/>
      <c r="AA39" s="41"/>
      <c r="AB39" s="41"/>
      <c r="AC39" s="42"/>
    </row>
    <row r="40" spans="1:29" ht="13.5" customHeight="1" thickBot="1" x14ac:dyDescent="0.25">
      <c r="A40" s="27"/>
      <c r="D40" s="138"/>
      <c r="E40" s="139"/>
      <c r="F40" s="139"/>
      <c r="G40" s="139"/>
      <c r="H40" s="140"/>
      <c r="I40" s="44"/>
      <c r="J40" s="41"/>
      <c r="K40" s="41"/>
      <c r="L40" s="41"/>
      <c r="M40" s="41"/>
      <c r="N40" s="41"/>
      <c r="O40" s="41"/>
      <c r="P40" s="41"/>
      <c r="Q40" s="41"/>
      <c r="R40" s="41"/>
      <c r="S40" s="42"/>
      <c r="T40" s="41"/>
      <c r="U40" s="41"/>
      <c r="V40" s="41"/>
      <c r="W40" s="41"/>
      <c r="X40" s="44"/>
      <c r="Y40" s="41"/>
      <c r="Z40" s="41"/>
      <c r="AA40" s="41"/>
      <c r="AB40" s="41"/>
      <c r="AC40" s="42"/>
    </row>
    <row r="41" spans="1:29" ht="3.75" customHeight="1" thickBot="1" x14ac:dyDescent="0.25">
      <c r="A41" s="27"/>
      <c r="D41" s="55"/>
      <c r="E41" s="56"/>
      <c r="F41" s="56"/>
      <c r="G41" s="57"/>
      <c r="H41" s="57"/>
      <c r="I41" s="44"/>
      <c r="J41" s="41"/>
      <c r="T41" s="41"/>
      <c r="U41" s="41"/>
      <c r="V41" s="41"/>
      <c r="W41" s="41"/>
      <c r="X41" s="41"/>
      <c r="Y41" s="41"/>
      <c r="Z41" s="41"/>
      <c r="AA41" s="41"/>
      <c r="AB41" s="41"/>
      <c r="AC41" s="42"/>
    </row>
    <row r="42" spans="1:29" ht="12.75" thickBot="1" x14ac:dyDescent="0.25">
      <c r="A42" s="165" t="s">
        <v>108</v>
      </c>
      <c r="B42" s="166"/>
      <c r="C42" s="169"/>
      <c r="D42" s="170"/>
      <c r="E42" s="171"/>
      <c r="F42" s="171"/>
      <c r="G42" s="171"/>
      <c r="H42" s="171"/>
      <c r="I42" s="44"/>
      <c r="J42" s="41"/>
      <c r="T42" s="41"/>
      <c r="U42" s="41"/>
      <c r="V42" s="41"/>
      <c r="W42" s="41"/>
      <c r="X42" s="44"/>
      <c r="Y42" s="41"/>
      <c r="Z42" s="41"/>
      <c r="AA42" s="41"/>
      <c r="AB42" s="41"/>
      <c r="AC42" s="42"/>
    </row>
    <row r="43" spans="1:29" s="43" customFormat="1" ht="66" customHeight="1" x14ac:dyDescent="0.25">
      <c r="A43" s="100" t="str">
        <f>+Hoja4!C26</f>
        <v>PV-04U</v>
      </c>
      <c r="B43" s="102" t="s">
        <v>239</v>
      </c>
      <c r="C43" s="103" t="str">
        <f>+Hoja4!E26</f>
        <v>Pza</v>
      </c>
      <c r="D43" s="125">
        <v>69</v>
      </c>
      <c r="E43" s="105">
        <f>+PRE!G20</f>
        <v>0</v>
      </c>
      <c r="F43" s="102"/>
      <c r="G43" s="214">
        <f t="shared" ref="G43:G49" si="12">D43*E43</f>
        <v>0</v>
      </c>
      <c r="H43" s="215"/>
      <c r="I43" s="106">
        <f>+Hoja4!F26</f>
        <v>1</v>
      </c>
      <c r="J43" s="107">
        <v>1</v>
      </c>
      <c r="K43" s="108">
        <f t="shared" ref="K43:K52" si="13">+I43*$I$11</f>
        <v>69</v>
      </c>
      <c r="T43" s="108"/>
      <c r="U43" s="108"/>
      <c r="V43" s="108"/>
      <c r="W43" s="108"/>
      <c r="X43" s="106"/>
      <c r="Y43" s="108"/>
      <c r="Z43" s="108"/>
      <c r="AA43" s="108"/>
      <c r="AB43" s="108"/>
      <c r="AC43" s="109"/>
    </row>
    <row r="44" spans="1:29" s="43" customFormat="1" ht="123" customHeight="1" x14ac:dyDescent="0.25">
      <c r="A44" s="101" t="str">
        <f>+Hoja4!C27</f>
        <v>PV-06U</v>
      </c>
      <c r="B44" s="110" t="s">
        <v>241</v>
      </c>
      <c r="C44" s="111" t="str">
        <f>+Hoja4!E27</f>
        <v>Pza</v>
      </c>
      <c r="D44" s="125">
        <v>69</v>
      </c>
      <c r="E44" s="105">
        <f>+PRE!G21</f>
        <v>0</v>
      </c>
      <c r="F44" s="110"/>
      <c r="G44" s="214">
        <f t="shared" si="12"/>
        <v>0</v>
      </c>
      <c r="H44" s="215"/>
      <c r="I44" s="106">
        <f>+Hoja4!F27</f>
        <v>1</v>
      </c>
      <c r="J44" s="104">
        <v>2</v>
      </c>
      <c r="K44" s="108">
        <f t="shared" si="13"/>
        <v>69</v>
      </c>
      <c r="T44" s="108"/>
      <c r="U44" s="108"/>
      <c r="V44" s="108"/>
      <c r="W44" s="108"/>
      <c r="X44" s="106"/>
      <c r="Y44" s="108"/>
      <c r="Z44" s="108"/>
      <c r="AA44" s="108"/>
      <c r="AB44" s="108"/>
      <c r="AC44" s="109"/>
    </row>
    <row r="45" spans="1:29" ht="13.5" customHeight="1" thickBot="1" x14ac:dyDescent="0.25">
      <c r="A45" s="27"/>
      <c r="D45" s="151" t="s">
        <v>108</v>
      </c>
      <c r="E45" s="152"/>
      <c r="F45" s="153"/>
      <c r="G45" s="163">
        <f>+SUM(G40:H44)</f>
        <v>0</v>
      </c>
      <c r="H45" s="164"/>
      <c r="I45" s="44"/>
      <c r="J45" s="41"/>
      <c r="K45" s="41"/>
      <c r="L45" s="41"/>
      <c r="M45" s="41"/>
      <c r="N45" s="41"/>
      <c r="O45" s="41"/>
      <c r="P45" s="41"/>
      <c r="Q45" s="41"/>
      <c r="R45" s="41"/>
      <c r="S45" s="42"/>
      <c r="T45" s="41"/>
      <c r="U45" s="41"/>
      <c r="V45" s="41"/>
      <c r="W45" s="41"/>
      <c r="X45" s="44"/>
      <c r="Y45" s="41"/>
      <c r="Z45" s="41"/>
      <c r="AA45" s="41"/>
      <c r="AB45" s="41"/>
      <c r="AC45" s="42"/>
    </row>
    <row r="46" spans="1:29" x14ac:dyDescent="0.2">
      <c r="A46" s="165" t="str">
        <f>+Hoja4!D28</f>
        <v xml:space="preserve">      INSTALACIONES ELECTRICAS</v>
      </c>
      <c r="B46" s="166" t="str">
        <f>+Hoja4!D28</f>
        <v xml:space="preserve">      INSTALACIONES ELECTRICAS</v>
      </c>
      <c r="C46" s="169">
        <f>+Hoja4!E28</f>
        <v>0</v>
      </c>
      <c r="D46" s="170">
        <f t="shared" ref="D46" si="14">+K46</f>
        <v>0</v>
      </c>
      <c r="E46" s="171"/>
      <c r="F46" s="171"/>
      <c r="G46" s="171">
        <f t="shared" si="12"/>
        <v>0</v>
      </c>
      <c r="H46" s="171"/>
      <c r="I46" s="44">
        <f>+Hoja4!F28</f>
        <v>0</v>
      </c>
      <c r="J46" s="41">
        <v>1</v>
      </c>
      <c r="K46" s="26">
        <f t="shared" si="13"/>
        <v>0</v>
      </c>
      <c r="T46" s="41"/>
      <c r="U46" s="41"/>
      <c r="V46" s="41"/>
      <c r="W46" s="41"/>
      <c r="X46" s="44"/>
      <c r="Y46" s="41"/>
      <c r="Z46" s="41"/>
      <c r="AA46" s="41"/>
      <c r="AB46" s="41"/>
      <c r="AC46" s="42"/>
    </row>
    <row r="47" spans="1:29" s="43" customFormat="1" ht="42.75" customHeight="1" x14ac:dyDescent="0.25">
      <c r="A47" s="101" t="s">
        <v>189</v>
      </c>
      <c r="B47" s="110" t="s">
        <v>129</v>
      </c>
      <c r="C47" s="111" t="s">
        <v>130</v>
      </c>
      <c r="D47" s="125">
        <v>69</v>
      </c>
      <c r="E47" s="105">
        <f>+PRE!G23</f>
        <v>0</v>
      </c>
      <c r="F47" s="110"/>
      <c r="G47" s="214">
        <f t="shared" si="12"/>
        <v>0</v>
      </c>
      <c r="H47" s="215"/>
      <c r="I47" s="106">
        <v>1</v>
      </c>
      <c r="J47" s="104">
        <v>3</v>
      </c>
      <c r="K47" s="108">
        <f t="shared" si="13"/>
        <v>69</v>
      </c>
      <c r="T47" s="108"/>
      <c r="U47" s="108"/>
      <c r="V47" s="108"/>
      <c r="W47" s="108"/>
      <c r="X47" s="106"/>
      <c r="Y47" s="108"/>
      <c r="Z47" s="108"/>
      <c r="AA47" s="108"/>
      <c r="AB47" s="108"/>
      <c r="AC47" s="109"/>
    </row>
    <row r="48" spans="1:29" s="43" customFormat="1" ht="52.5" customHeight="1" x14ac:dyDescent="0.25">
      <c r="A48" s="101" t="s">
        <v>190</v>
      </c>
      <c r="B48" s="110" t="s">
        <v>65</v>
      </c>
      <c r="C48" s="111" t="s">
        <v>130</v>
      </c>
      <c r="D48" s="125">
        <v>69</v>
      </c>
      <c r="E48" s="105">
        <f>+PRE!G24</f>
        <v>0</v>
      </c>
      <c r="F48" s="110"/>
      <c r="G48" s="214">
        <f t="shared" si="12"/>
        <v>0</v>
      </c>
      <c r="H48" s="215"/>
      <c r="I48" s="106">
        <v>1</v>
      </c>
      <c r="J48" s="104">
        <v>1</v>
      </c>
      <c r="K48" s="108">
        <f t="shared" si="13"/>
        <v>69</v>
      </c>
      <c r="T48" s="108"/>
      <c r="U48" s="108"/>
      <c r="V48" s="108"/>
      <c r="W48" s="108"/>
      <c r="X48" s="106"/>
      <c r="Y48" s="108"/>
      <c r="Z48" s="108"/>
      <c r="AA48" s="108"/>
      <c r="AB48" s="108"/>
      <c r="AC48" s="109"/>
    </row>
    <row r="49" spans="1:29" s="43" customFormat="1" ht="53.25" customHeight="1" x14ac:dyDescent="0.25">
      <c r="A49" s="101" t="s">
        <v>191</v>
      </c>
      <c r="B49" s="110" t="s">
        <v>246</v>
      </c>
      <c r="C49" s="111" t="s">
        <v>130</v>
      </c>
      <c r="D49" s="125">
        <v>69</v>
      </c>
      <c r="E49" s="105">
        <f>+PRE!G25</f>
        <v>0</v>
      </c>
      <c r="F49" s="110"/>
      <c r="G49" s="214">
        <f t="shared" si="12"/>
        <v>0</v>
      </c>
      <c r="H49" s="215"/>
      <c r="I49" s="106">
        <v>1</v>
      </c>
      <c r="J49" s="104">
        <v>1</v>
      </c>
      <c r="K49" s="108">
        <f t="shared" si="13"/>
        <v>69</v>
      </c>
      <c r="T49" s="108"/>
      <c r="U49" s="108"/>
      <c r="V49" s="108"/>
      <c r="W49" s="108"/>
      <c r="X49" s="106"/>
      <c r="Y49" s="108"/>
      <c r="Z49" s="108"/>
      <c r="AA49" s="108"/>
      <c r="AB49" s="108"/>
      <c r="AC49" s="109"/>
    </row>
    <row r="50" spans="1:29" s="43" customFormat="1" ht="53.25" customHeight="1" x14ac:dyDescent="0.25">
      <c r="A50" s="101" t="s">
        <v>193</v>
      </c>
      <c r="B50" s="110" t="s">
        <v>194</v>
      </c>
      <c r="C50" s="111" t="s">
        <v>128</v>
      </c>
      <c r="D50" s="125">
        <v>69</v>
      </c>
      <c r="E50" s="105">
        <f>+PRE!G26</f>
        <v>0</v>
      </c>
      <c r="F50" s="110"/>
      <c r="G50" s="214">
        <f t="shared" ref="G50" si="15">D50*E50</f>
        <v>0</v>
      </c>
      <c r="H50" s="215"/>
      <c r="I50" s="106">
        <v>1</v>
      </c>
      <c r="J50" s="104">
        <v>1</v>
      </c>
      <c r="K50" s="108">
        <f t="shared" ref="K50:K51" si="16">+I50*$I$11</f>
        <v>69</v>
      </c>
      <c r="T50" s="108"/>
      <c r="U50" s="108"/>
      <c r="V50" s="108"/>
      <c r="W50" s="108"/>
      <c r="X50" s="106"/>
      <c r="Y50" s="108"/>
      <c r="Z50" s="108"/>
      <c r="AA50" s="108"/>
      <c r="AB50" s="108"/>
      <c r="AC50" s="109"/>
    </row>
    <row r="51" spans="1:29" s="43" customFormat="1" ht="53.25" customHeight="1" x14ac:dyDescent="0.25">
      <c r="A51" s="101" t="s">
        <v>248</v>
      </c>
      <c r="B51" s="110" t="s">
        <v>250</v>
      </c>
      <c r="C51" s="111" t="s">
        <v>251</v>
      </c>
      <c r="D51" s="125">
        <v>69</v>
      </c>
      <c r="E51" s="105">
        <f>+PRE!G27</f>
        <v>0</v>
      </c>
      <c r="F51" s="110"/>
      <c r="G51" s="214">
        <f t="shared" ref="G51" si="17">D51*E51</f>
        <v>0</v>
      </c>
      <c r="H51" s="215"/>
      <c r="I51" s="106">
        <v>1</v>
      </c>
      <c r="J51" s="104">
        <v>1</v>
      </c>
      <c r="K51" s="108">
        <f t="shared" si="16"/>
        <v>69</v>
      </c>
      <c r="T51" s="108"/>
      <c r="U51" s="108"/>
      <c r="V51" s="108"/>
      <c r="W51" s="108"/>
      <c r="X51" s="106"/>
      <c r="Y51" s="108"/>
      <c r="Z51" s="108"/>
      <c r="AA51" s="108"/>
      <c r="AB51" s="108"/>
      <c r="AC51" s="109"/>
    </row>
    <row r="52" spans="1:29" ht="13.5" customHeight="1" thickBot="1" x14ac:dyDescent="0.25">
      <c r="A52" s="26"/>
      <c r="D52" s="151" t="s">
        <v>195</v>
      </c>
      <c r="E52" s="152"/>
      <c r="F52" s="153"/>
      <c r="G52" s="163">
        <f>SUM(G47:H51)</f>
        <v>0</v>
      </c>
      <c r="H52" s="164"/>
      <c r="I52" s="44"/>
      <c r="J52" s="41"/>
      <c r="K52" s="41">
        <f t="shared" si="13"/>
        <v>0</v>
      </c>
      <c r="L52" s="41"/>
      <c r="M52" s="41"/>
      <c r="N52" s="41"/>
      <c r="O52" s="41"/>
      <c r="P52" s="41"/>
      <c r="Q52" s="41"/>
      <c r="R52" s="41"/>
      <c r="S52" s="42"/>
      <c r="T52" s="41"/>
      <c r="U52" s="41"/>
      <c r="V52" s="41"/>
      <c r="W52" s="41"/>
      <c r="X52" s="44"/>
      <c r="Y52" s="41"/>
      <c r="Z52" s="41"/>
      <c r="AA52" s="42"/>
      <c r="AB52" s="41"/>
      <c r="AC52" s="42"/>
    </row>
    <row r="53" spans="1:29" ht="6.75" customHeight="1" x14ac:dyDescent="0.2">
      <c r="A53" s="26"/>
      <c r="D53" s="55"/>
      <c r="E53" s="58"/>
      <c r="F53" s="58"/>
      <c r="G53" s="57"/>
      <c r="H53" s="57"/>
      <c r="I53" s="44"/>
      <c r="J53" s="41"/>
      <c r="K53" s="41"/>
      <c r="L53" s="41"/>
      <c r="M53" s="41"/>
      <c r="N53" s="41"/>
      <c r="O53" s="41"/>
      <c r="P53" s="41"/>
      <c r="Q53" s="41"/>
      <c r="R53" s="41"/>
      <c r="S53" s="42"/>
      <c r="T53" s="41"/>
      <c r="U53" s="41"/>
      <c r="V53" s="41"/>
      <c r="W53" s="41"/>
      <c r="X53" s="44"/>
      <c r="Y53" s="41"/>
      <c r="Z53" s="41"/>
      <c r="AA53" s="42"/>
      <c r="AB53" s="41"/>
      <c r="AC53" s="42"/>
    </row>
    <row r="54" spans="1:29" s="59" customFormat="1" ht="3.75" customHeight="1" thickBot="1" x14ac:dyDescent="0.25">
      <c r="A54" s="65"/>
      <c r="B54" s="66"/>
      <c r="C54" s="67"/>
      <c r="D54" s="68"/>
      <c r="E54" s="69"/>
      <c r="F54" s="70"/>
      <c r="G54" s="69"/>
      <c r="H54" s="69"/>
      <c r="J54" s="64"/>
    </row>
    <row r="55" spans="1:29" ht="13.5" customHeight="1" thickBot="1" x14ac:dyDescent="0.25">
      <c r="A55" s="141" t="s">
        <v>111</v>
      </c>
      <c r="B55" s="141"/>
      <c r="C55" s="142"/>
      <c r="D55" s="143" t="s">
        <v>112</v>
      </c>
      <c r="E55" s="144"/>
      <c r="F55" s="145"/>
      <c r="G55" s="146">
        <f>+G18+G26+G32+G39+G45+G52</f>
        <v>0</v>
      </c>
      <c r="H55" s="147"/>
      <c r="I55" s="128">
        <f>+G55/datos!B4</f>
        <v>0</v>
      </c>
    </row>
    <row r="56" spans="1:29" ht="13.5" customHeight="1" thickBot="1" x14ac:dyDescent="0.25">
      <c r="A56" s="71"/>
      <c r="B56" s="71"/>
      <c r="C56" s="72"/>
      <c r="D56" s="148"/>
      <c r="E56" s="149"/>
      <c r="F56" s="149"/>
      <c r="G56" s="149"/>
      <c r="H56" s="150"/>
    </row>
    <row r="57" spans="1:29" ht="13.5" customHeight="1" x14ac:dyDescent="0.2">
      <c r="A57" s="72"/>
      <c r="B57" s="72"/>
      <c r="C57" s="72"/>
      <c r="D57" s="73"/>
      <c r="E57" s="72"/>
      <c r="F57" s="72"/>
      <c r="G57" s="72"/>
      <c r="H57" s="72"/>
    </row>
    <row r="58" spans="1:29" x14ac:dyDescent="0.2">
      <c r="A58" s="3"/>
      <c r="B58" s="4"/>
    </row>
    <row r="59" spans="1:29" ht="25.5" customHeight="1" x14ac:dyDescent="0.2">
      <c r="A59" s="5"/>
      <c r="B59" s="6"/>
      <c r="L59" s="74"/>
    </row>
    <row r="60" spans="1:29" ht="24.75" customHeight="1" x14ac:dyDescent="0.2">
      <c r="A60" s="7"/>
      <c r="B60" s="8"/>
      <c r="L60" s="74"/>
    </row>
    <row r="61" spans="1:29" ht="12" customHeight="1" x14ac:dyDescent="0.2">
      <c r="A61" s="9"/>
      <c r="B61" s="6"/>
    </row>
    <row r="62" spans="1:29" ht="95.45" customHeight="1" x14ac:dyDescent="0.2">
      <c r="A62" s="10"/>
      <c r="B62" s="75"/>
    </row>
    <row r="63" spans="1:29" ht="26.25" customHeight="1" x14ac:dyDescent="0.2">
      <c r="A63" s="11"/>
      <c r="B63" s="6"/>
    </row>
    <row r="64" spans="1:29" ht="38.25" customHeight="1" x14ac:dyDescent="0.2">
      <c r="A64" s="11"/>
      <c r="B64" s="6"/>
    </row>
    <row r="65" spans="1:2" ht="24" customHeight="1" x14ac:dyDescent="0.2">
      <c r="A65" s="11"/>
      <c r="B65" s="6"/>
    </row>
    <row r="66" spans="1:2" ht="24.75" customHeight="1" x14ac:dyDescent="0.2">
      <c r="A66" s="12"/>
      <c r="B66" s="90"/>
    </row>
  </sheetData>
  <mergeCells count="60">
    <mergeCell ref="G51:H51"/>
    <mergeCell ref="A55:C55"/>
    <mergeCell ref="D55:F55"/>
    <mergeCell ref="G55:H55"/>
    <mergeCell ref="D56:H56"/>
    <mergeCell ref="D52:F52"/>
    <mergeCell ref="G52:H52"/>
    <mergeCell ref="D45:F45"/>
    <mergeCell ref="G45:H45"/>
    <mergeCell ref="G31:H31"/>
    <mergeCell ref="G49:H49"/>
    <mergeCell ref="G44:H44"/>
    <mergeCell ref="G47:H47"/>
    <mergeCell ref="G48:H48"/>
    <mergeCell ref="A42:C42"/>
    <mergeCell ref="D42:H42"/>
    <mergeCell ref="G43:H43"/>
    <mergeCell ref="G36:H36"/>
    <mergeCell ref="G37:H37"/>
    <mergeCell ref="G38:H38"/>
    <mergeCell ref="D39:F39"/>
    <mergeCell ref="G39:H39"/>
    <mergeCell ref="D40:H40"/>
    <mergeCell ref="G30:H30"/>
    <mergeCell ref="D32:F32"/>
    <mergeCell ref="G32:H32"/>
    <mergeCell ref="D33:H33"/>
    <mergeCell ref="A35:C35"/>
    <mergeCell ref="D35:H35"/>
    <mergeCell ref="G26:H26"/>
    <mergeCell ref="D27:H27"/>
    <mergeCell ref="G25:H25"/>
    <mergeCell ref="A7:B8"/>
    <mergeCell ref="A10:C10"/>
    <mergeCell ref="D10:H10"/>
    <mergeCell ref="G11:H11"/>
    <mergeCell ref="A13:C13"/>
    <mergeCell ref="D13:H13"/>
    <mergeCell ref="G1:H1"/>
    <mergeCell ref="C3:H4"/>
    <mergeCell ref="G14:H14"/>
    <mergeCell ref="C7:F8"/>
    <mergeCell ref="G7:H8"/>
    <mergeCell ref="G5:H5"/>
    <mergeCell ref="A46:C46"/>
    <mergeCell ref="D46:H46"/>
    <mergeCell ref="G50:H50"/>
    <mergeCell ref="G15:H15"/>
    <mergeCell ref="G16:H16"/>
    <mergeCell ref="G17:H17"/>
    <mergeCell ref="A29:C29"/>
    <mergeCell ref="D29:H29"/>
    <mergeCell ref="D18:F18"/>
    <mergeCell ref="G18:H18"/>
    <mergeCell ref="A21:C21"/>
    <mergeCell ref="D21:H21"/>
    <mergeCell ref="G22:H22"/>
    <mergeCell ref="G23:H23"/>
    <mergeCell ref="G24:H24"/>
    <mergeCell ref="D26:F26"/>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1" manualBreakCount="1">
    <brk id="56" max="10" man="1"/>
  </rowBreaks>
  <colBreaks count="1" manualBreakCount="1">
    <brk id="8" max="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4:I47"/>
  <sheetViews>
    <sheetView topLeftCell="A24" workbookViewId="0">
      <selection activeCell="D40" sqref="D40:G47"/>
    </sheetView>
  </sheetViews>
  <sheetFormatPr baseColWidth="10" defaultRowHeight="15" x14ac:dyDescent="0.25"/>
  <cols>
    <col min="5" max="5" width="32.85546875" customWidth="1"/>
  </cols>
  <sheetData>
    <row r="4" spans="2:9" x14ac:dyDescent="0.25">
      <c r="B4" t="s">
        <v>0</v>
      </c>
      <c r="C4" t="s">
        <v>1</v>
      </c>
      <c r="E4" t="s">
        <v>2</v>
      </c>
      <c r="I4" s="1">
        <v>116600</v>
      </c>
    </row>
    <row r="5" spans="2:9" x14ac:dyDescent="0.25">
      <c r="B5" t="s">
        <v>0</v>
      </c>
      <c r="C5" t="s">
        <v>3</v>
      </c>
      <c r="E5" t="s">
        <v>4</v>
      </c>
      <c r="I5" s="1">
        <v>21033.97</v>
      </c>
    </row>
    <row r="6" spans="2:9" x14ac:dyDescent="0.25">
      <c r="C6" t="s">
        <v>5</v>
      </c>
      <c r="D6" t="s">
        <v>6</v>
      </c>
      <c r="E6" t="s">
        <v>7</v>
      </c>
      <c r="F6" t="s">
        <v>8</v>
      </c>
      <c r="G6">
        <v>44.56</v>
      </c>
      <c r="H6">
        <v>9.4499999999999993</v>
      </c>
      <c r="I6">
        <v>421.09</v>
      </c>
    </row>
    <row r="7" spans="2:9" x14ac:dyDescent="0.25">
      <c r="C7" t="s">
        <v>5</v>
      </c>
      <c r="D7" t="s">
        <v>9</v>
      </c>
      <c r="E7" t="s">
        <v>10</v>
      </c>
      <c r="F7" t="s">
        <v>11</v>
      </c>
      <c r="G7">
        <v>9.8800000000000008</v>
      </c>
      <c r="H7">
        <v>117.4</v>
      </c>
      <c r="I7" s="1">
        <v>1159.9100000000001</v>
      </c>
    </row>
    <row r="8" spans="2:9" x14ac:dyDescent="0.25">
      <c r="C8" t="s">
        <v>5</v>
      </c>
      <c r="D8" t="s">
        <v>12</v>
      </c>
      <c r="E8" t="s">
        <v>13</v>
      </c>
      <c r="F8" t="s">
        <v>11</v>
      </c>
      <c r="G8">
        <v>8.91</v>
      </c>
      <c r="H8">
        <v>140</v>
      </c>
      <c r="I8" s="1">
        <v>1247.4000000000001</v>
      </c>
    </row>
    <row r="9" spans="2:9" x14ac:dyDescent="0.25">
      <c r="C9" t="s">
        <v>5</v>
      </c>
      <c r="D9" t="s">
        <v>14</v>
      </c>
      <c r="E9" t="s">
        <v>15</v>
      </c>
      <c r="F9" t="s">
        <v>11</v>
      </c>
      <c r="G9">
        <v>8.91</v>
      </c>
      <c r="H9">
        <v>65.66</v>
      </c>
      <c r="I9">
        <v>585.03</v>
      </c>
    </row>
    <row r="10" spans="2:9" x14ac:dyDescent="0.25">
      <c r="C10" t="s">
        <v>5</v>
      </c>
      <c r="D10" t="s">
        <v>16</v>
      </c>
      <c r="E10" s="2" t="s">
        <v>17</v>
      </c>
      <c r="F10" t="s">
        <v>8</v>
      </c>
      <c r="G10">
        <v>44.56</v>
      </c>
      <c r="H10">
        <v>373.14</v>
      </c>
      <c r="I10" s="1">
        <v>16627.12</v>
      </c>
    </row>
    <row r="11" spans="2:9" x14ac:dyDescent="0.25">
      <c r="C11" t="s">
        <v>5</v>
      </c>
      <c r="D11" t="s">
        <v>18</v>
      </c>
      <c r="E11" s="2" t="s">
        <v>19</v>
      </c>
      <c r="F11" t="s">
        <v>20</v>
      </c>
      <c r="G11">
        <v>26.9</v>
      </c>
      <c r="H11">
        <v>36.93</v>
      </c>
      <c r="I11">
        <v>993.42</v>
      </c>
    </row>
    <row r="12" spans="2:9" x14ac:dyDescent="0.25">
      <c r="B12" t="s">
        <v>0</v>
      </c>
      <c r="C12" t="s">
        <v>3</v>
      </c>
      <c r="E12" t="s">
        <v>21</v>
      </c>
      <c r="I12" s="1">
        <v>29572.67</v>
      </c>
    </row>
    <row r="13" spans="2:9" x14ac:dyDescent="0.25">
      <c r="C13" t="s">
        <v>5</v>
      </c>
      <c r="D13" t="s">
        <v>22</v>
      </c>
      <c r="E13" s="2" t="s">
        <v>23</v>
      </c>
      <c r="F13" t="s">
        <v>8</v>
      </c>
      <c r="G13">
        <v>81.040000000000006</v>
      </c>
      <c r="H13">
        <v>219.73</v>
      </c>
      <c r="I13" s="1">
        <v>17806.919999999998</v>
      </c>
    </row>
    <row r="14" spans="2:9" x14ac:dyDescent="0.25">
      <c r="C14" t="s">
        <v>5</v>
      </c>
      <c r="D14" t="s">
        <v>24</v>
      </c>
      <c r="E14" s="2" t="s">
        <v>25</v>
      </c>
      <c r="F14" t="s">
        <v>20</v>
      </c>
      <c r="G14">
        <v>43.38</v>
      </c>
      <c r="H14">
        <v>134.97</v>
      </c>
      <c r="I14" s="1">
        <v>5855</v>
      </c>
    </row>
    <row r="15" spans="2:9" x14ac:dyDescent="0.25">
      <c r="C15" t="s">
        <v>5</v>
      </c>
      <c r="D15" t="s">
        <v>26</v>
      </c>
      <c r="E15" s="2" t="s">
        <v>27</v>
      </c>
      <c r="F15" t="s">
        <v>20</v>
      </c>
      <c r="G15">
        <v>40.159999999999997</v>
      </c>
      <c r="H15">
        <v>147.18</v>
      </c>
      <c r="I15" s="1">
        <v>5910.75</v>
      </c>
    </row>
    <row r="16" spans="2:9" x14ac:dyDescent="0.25">
      <c r="B16" t="s">
        <v>0</v>
      </c>
      <c r="C16" t="s">
        <v>3</v>
      </c>
      <c r="E16" t="s">
        <v>28</v>
      </c>
      <c r="I16" s="1">
        <v>27898.15</v>
      </c>
    </row>
    <row r="17" spans="2:9" x14ac:dyDescent="0.25">
      <c r="C17" t="s">
        <v>5</v>
      </c>
      <c r="D17" t="s">
        <v>29</v>
      </c>
      <c r="E17" s="2" t="s">
        <v>30</v>
      </c>
      <c r="F17" t="s">
        <v>8</v>
      </c>
      <c r="G17">
        <v>46.07</v>
      </c>
      <c r="H17">
        <v>471.13</v>
      </c>
      <c r="I17" s="1">
        <v>21704.959999999999</v>
      </c>
    </row>
    <row r="18" spans="2:9" x14ac:dyDescent="0.25">
      <c r="C18" t="s">
        <v>5</v>
      </c>
      <c r="D18" t="s">
        <v>31</v>
      </c>
      <c r="E18" t="s">
        <v>32</v>
      </c>
      <c r="F18" t="s">
        <v>8</v>
      </c>
      <c r="G18">
        <v>46.07</v>
      </c>
      <c r="H18">
        <v>134.43</v>
      </c>
      <c r="I18" s="1">
        <v>6193.19</v>
      </c>
    </row>
    <row r="19" spans="2:9" x14ac:dyDescent="0.25">
      <c r="B19" t="s">
        <v>0</v>
      </c>
      <c r="C19" t="s">
        <v>3</v>
      </c>
      <c r="E19" t="s">
        <v>33</v>
      </c>
      <c r="I19" s="1">
        <v>7729.03</v>
      </c>
    </row>
    <row r="20" spans="2:9" x14ac:dyDescent="0.25">
      <c r="C20" t="s">
        <v>5</v>
      </c>
      <c r="D20" t="s">
        <v>34</v>
      </c>
      <c r="E20" t="s">
        <v>35</v>
      </c>
      <c r="F20" t="s">
        <v>8</v>
      </c>
      <c r="G20">
        <v>39.71</v>
      </c>
      <c r="H20">
        <v>144.56</v>
      </c>
      <c r="I20" s="1">
        <v>5740.48</v>
      </c>
    </row>
    <row r="21" spans="2:9" x14ac:dyDescent="0.25">
      <c r="C21" t="s">
        <v>5</v>
      </c>
      <c r="D21" t="s">
        <v>36</v>
      </c>
      <c r="E21" t="s">
        <v>37</v>
      </c>
      <c r="F21" t="s">
        <v>20</v>
      </c>
      <c r="G21">
        <v>1.92</v>
      </c>
      <c r="H21">
        <v>78.08</v>
      </c>
      <c r="I21">
        <v>149.91</v>
      </c>
    </row>
    <row r="22" spans="2:9" x14ac:dyDescent="0.25">
      <c r="C22" t="s">
        <v>5</v>
      </c>
      <c r="D22" t="s">
        <v>38</v>
      </c>
      <c r="E22" s="2" t="s">
        <v>39</v>
      </c>
      <c r="F22" t="s">
        <v>8</v>
      </c>
      <c r="G22">
        <v>4</v>
      </c>
      <c r="H22">
        <v>249.33</v>
      </c>
      <c r="I22">
        <v>997.32</v>
      </c>
    </row>
    <row r="23" spans="2:9" x14ac:dyDescent="0.25">
      <c r="C23" t="s">
        <v>5</v>
      </c>
      <c r="D23" t="s">
        <v>40</v>
      </c>
      <c r="E23" s="2" t="s">
        <v>41</v>
      </c>
      <c r="F23" t="s">
        <v>8</v>
      </c>
      <c r="G23">
        <v>3.75</v>
      </c>
      <c r="H23">
        <v>217.32</v>
      </c>
      <c r="I23">
        <v>814.95</v>
      </c>
    </row>
    <row r="24" spans="2:9" x14ac:dyDescent="0.25">
      <c r="C24" t="s">
        <v>5</v>
      </c>
      <c r="D24" t="s">
        <v>42</v>
      </c>
      <c r="E24" t="s">
        <v>43</v>
      </c>
      <c r="F24" t="s">
        <v>8</v>
      </c>
      <c r="G24">
        <v>1</v>
      </c>
      <c r="H24">
        <v>26.37</v>
      </c>
      <c r="I24">
        <v>26.37</v>
      </c>
    </row>
    <row r="25" spans="2:9" x14ac:dyDescent="0.25">
      <c r="B25" t="s">
        <v>0</v>
      </c>
      <c r="C25" t="s">
        <v>3</v>
      </c>
      <c r="E25" t="s">
        <v>44</v>
      </c>
      <c r="I25" s="1">
        <v>10200.629999999999</v>
      </c>
    </row>
    <row r="26" spans="2:9" x14ac:dyDescent="0.25">
      <c r="C26" t="s">
        <v>5</v>
      </c>
      <c r="D26" t="s">
        <v>45</v>
      </c>
      <c r="E26" s="2" t="s">
        <v>46</v>
      </c>
      <c r="F26" t="s">
        <v>47</v>
      </c>
      <c r="G26">
        <v>1</v>
      </c>
      <c r="H26" s="1">
        <v>1875.8</v>
      </c>
      <c r="I26" s="1">
        <v>1875.8</v>
      </c>
    </row>
    <row r="27" spans="2:9" x14ac:dyDescent="0.25">
      <c r="C27" t="s">
        <v>5</v>
      </c>
      <c r="D27" t="s">
        <v>48</v>
      </c>
      <c r="E27" s="2" t="s">
        <v>49</v>
      </c>
      <c r="F27" t="s">
        <v>47</v>
      </c>
      <c r="G27">
        <v>2</v>
      </c>
      <c r="H27" s="1">
        <v>1066.69</v>
      </c>
      <c r="I27" s="1">
        <v>2133.38</v>
      </c>
    </row>
    <row r="28" spans="2:9" x14ac:dyDescent="0.25">
      <c r="C28" t="s">
        <v>5</v>
      </c>
      <c r="D28" t="s">
        <v>50</v>
      </c>
      <c r="E28" s="2" t="s">
        <v>51</v>
      </c>
      <c r="F28" t="s">
        <v>47</v>
      </c>
      <c r="G28">
        <v>1</v>
      </c>
      <c r="H28">
        <v>996.58</v>
      </c>
      <c r="I28">
        <v>996.58</v>
      </c>
    </row>
    <row r="29" spans="2:9" x14ac:dyDescent="0.25">
      <c r="C29" t="s">
        <v>5</v>
      </c>
      <c r="D29" t="s">
        <v>52</v>
      </c>
      <c r="E29" s="2" t="s">
        <v>53</v>
      </c>
      <c r="F29" t="s">
        <v>47</v>
      </c>
      <c r="G29">
        <v>3</v>
      </c>
      <c r="H29">
        <v>987.18</v>
      </c>
      <c r="I29" s="1">
        <v>2961.54</v>
      </c>
    </row>
    <row r="30" spans="2:9" x14ac:dyDescent="0.25">
      <c r="C30" t="s">
        <v>5</v>
      </c>
      <c r="D30" t="s">
        <v>54</v>
      </c>
      <c r="E30" s="2" t="s">
        <v>55</v>
      </c>
      <c r="F30" t="s">
        <v>47</v>
      </c>
      <c r="G30">
        <v>1</v>
      </c>
      <c r="H30">
        <v>698.79</v>
      </c>
      <c r="I30">
        <v>698.79</v>
      </c>
    </row>
    <row r="31" spans="2:9" x14ac:dyDescent="0.25">
      <c r="C31" t="s">
        <v>5</v>
      </c>
      <c r="D31" t="s">
        <v>56</v>
      </c>
      <c r="E31" s="2" t="s">
        <v>57</v>
      </c>
      <c r="F31" t="s">
        <v>47</v>
      </c>
      <c r="G31">
        <v>1</v>
      </c>
      <c r="H31" s="1">
        <v>1534.54</v>
      </c>
      <c r="I31" s="1">
        <v>1534.54</v>
      </c>
    </row>
    <row r="32" spans="2:9" x14ac:dyDescent="0.25">
      <c r="B32" t="s">
        <v>0</v>
      </c>
      <c r="C32" t="s">
        <v>3</v>
      </c>
      <c r="E32" t="s">
        <v>58</v>
      </c>
      <c r="I32" s="1">
        <v>7635.94</v>
      </c>
    </row>
    <row r="33" spans="2:9" x14ac:dyDescent="0.25">
      <c r="C33" t="s">
        <v>5</v>
      </c>
      <c r="D33" t="s">
        <v>59</v>
      </c>
      <c r="E33" s="2" t="s">
        <v>60</v>
      </c>
      <c r="F33" t="s">
        <v>47</v>
      </c>
      <c r="G33">
        <v>1</v>
      </c>
      <c r="H33">
        <v>481.41</v>
      </c>
      <c r="I33">
        <v>481.41</v>
      </c>
    </row>
    <row r="34" spans="2:9" x14ac:dyDescent="0.25">
      <c r="C34" t="s">
        <v>5</v>
      </c>
      <c r="D34" t="s">
        <v>61</v>
      </c>
      <c r="E34" t="s">
        <v>62</v>
      </c>
      <c r="F34" t="s">
        <v>63</v>
      </c>
      <c r="G34">
        <v>9</v>
      </c>
      <c r="H34">
        <v>358.32</v>
      </c>
      <c r="I34" s="1">
        <v>3224.88</v>
      </c>
    </row>
    <row r="35" spans="2:9" x14ac:dyDescent="0.25">
      <c r="C35" t="s">
        <v>5</v>
      </c>
      <c r="D35" t="s">
        <v>64</v>
      </c>
      <c r="E35" t="s">
        <v>65</v>
      </c>
      <c r="F35" t="s">
        <v>63</v>
      </c>
      <c r="G35">
        <v>3</v>
      </c>
      <c r="H35">
        <v>310.39</v>
      </c>
      <c r="I35">
        <v>931.17</v>
      </c>
    </row>
    <row r="36" spans="2:9" x14ac:dyDescent="0.25">
      <c r="C36" t="s">
        <v>5</v>
      </c>
      <c r="D36" t="s">
        <v>66</v>
      </c>
      <c r="E36" t="s">
        <v>67</v>
      </c>
      <c r="F36" t="s">
        <v>63</v>
      </c>
      <c r="G36">
        <v>2</v>
      </c>
      <c r="H36">
        <v>355.65</v>
      </c>
      <c r="I36">
        <v>711.3</v>
      </c>
    </row>
    <row r="37" spans="2:9" x14ac:dyDescent="0.25">
      <c r="C37" t="s">
        <v>5</v>
      </c>
      <c r="D37" t="s">
        <v>68</v>
      </c>
      <c r="E37" t="s">
        <v>69</v>
      </c>
      <c r="F37" t="s">
        <v>63</v>
      </c>
      <c r="G37">
        <v>7</v>
      </c>
      <c r="H37">
        <v>279.08</v>
      </c>
      <c r="I37" s="1">
        <v>1953.56</v>
      </c>
    </row>
    <row r="38" spans="2:9" x14ac:dyDescent="0.25">
      <c r="C38" t="s">
        <v>5</v>
      </c>
      <c r="D38" t="s">
        <v>70</v>
      </c>
      <c r="E38" t="s">
        <v>71</v>
      </c>
      <c r="F38" t="s">
        <v>47</v>
      </c>
      <c r="G38">
        <v>7</v>
      </c>
      <c r="H38">
        <v>47.66</v>
      </c>
      <c r="I38">
        <v>333.62</v>
      </c>
    </row>
    <row r="39" spans="2:9" x14ac:dyDescent="0.25">
      <c r="B39" t="s">
        <v>0</v>
      </c>
      <c r="C39" t="s">
        <v>3</v>
      </c>
      <c r="E39" t="s">
        <v>72</v>
      </c>
      <c r="I39" s="1">
        <v>12529.61</v>
      </c>
    </row>
    <row r="40" spans="2:9" x14ac:dyDescent="0.25">
      <c r="C40" t="s">
        <v>5</v>
      </c>
      <c r="D40" t="s">
        <v>73</v>
      </c>
      <c r="E40" s="2" t="s">
        <v>74</v>
      </c>
      <c r="F40" t="s">
        <v>63</v>
      </c>
      <c r="G40">
        <v>5</v>
      </c>
      <c r="H40">
        <v>364.4</v>
      </c>
      <c r="I40" s="1">
        <v>1822</v>
      </c>
    </row>
    <row r="41" spans="2:9" x14ac:dyDescent="0.25">
      <c r="C41" t="s">
        <v>5</v>
      </c>
      <c r="D41" t="s">
        <v>75</v>
      </c>
      <c r="E41" s="2" t="s">
        <v>76</v>
      </c>
      <c r="F41" t="s">
        <v>63</v>
      </c>
      <c r="G41">
        <v>5</v>
      </c>
      <c r="H41">
        <v>442.83</v>
      </c>
      <c r="I41" s="1">
        <v>2214.15</v>
      </c>
    </row>
    <row r="42" spans="2:9" x14ac:dyDescent="0.25">
      <c r="C42" t="s">
        <v>5</v>
      </c>
      <c r="D42" t="s">
        <v>77</v>
      </c>
      <c r="E42" t="s">
        <v>78</v>
      </c>
      <c r="F42" t="s">
        <v>47</v>
      </c>
      <c r="G42">
        <v>1</v>
      </c>
      <c r="H42" s="1">
        <v>1567.81</v>
      </c>
      <c r="I42" s="1">
        <v>1567.81</v>
      </c>
    </row>
    <row r="43" spans="2:9" x14ac:dyDescent="0.25">
      <c r="C43" t="s">
        <v>5</v>
      </c>
      <c r="D43" t="s">
        <v>79</v>
      </c>
      <c r="E43" t="s">
        <v>80</v>
      </c>
      <c r="F43" t="s">
        <v>47</v>
      </c>
      <c r="G43">
        <v>1</v>
      </c>
      <c r="H43" s="1">
        <v>1203.52</v>
      </c>
      <c r="I43" s="1">
        <v>1203.52</v>
      </c>
    </row>
    <row r="44" spans="2:9" x14ac:dyDescent="0.25">
      <c r="C44" t="s">
        <v>5</v>
      </c>
      <c r="D44" t="s">
        <v>81</v>
      </c>
      <c r="E44" t="s">
        <v>82</v>
      </c>
      <c r="F44" t="s">
        <v>47</v>
      </c>
      <c r="G44">
        <v>1</v>
      </c>
      <c r="H44" s="1">
        <v>1723.06</v>
      </c>
      <c r="I44" s="1">
        <v>1723.06</v>
      </c>
    </row>
    <row r="45" spans="2:9" x14ac:dyDescent="0.25">
      <c r="C45" t="s">
        <v>5</v>
      </c>
      <c r="D45" t="s">
        <v>83</v>
      </c>
      <c r="E45" s="2" t="s">
        <v>84</v>
      </c>
      <c r="F45" t="s">
        <v>47</v>
      </c>
      <c r="G45">
        <v>1</v>
      </c>
      <c r="H45">
        <v>671.94</v>
      </c>
      <c r="I45">
        <v>671.94</v>
      </c>
    </row>
    <row r="46" spans="2:9" x14ac:dyDescent="0.25">
      <c r="C46" t="s">
        <v>5</v>
      </c>
      <c r="D46" t="s">
        <v>85</v>
      </c>
      <c r="E46" s="2" t="s">
        <v>86</v>
      </c>
      <c r="F46" t="s">
        <v>47</v>
      </c>
      <c r="G46">
        <v>1</v>
      </c>
      <c r="H46" s="1">
        <v>2027.04</v>
      </c>
      <c r="I46" s="1">
        <v>2027.04</v>
      </c>
    </row>
    <row r="47" spans="2:9" x14ac:dyDescent="0.25">
      <c r="C47" t="s">
        <v>5</v>
      </c>
      <c r="D47" t="s">
        <v>87</v>
      </c>
      <c r="E47" s="2" t="s">
        <v>88</v>
      </c>
      <c r="F47" t="s">
        <v>47</v>
      </c>
      <c r="G47">
        <v>1</v>
      </c>
      <c r="H47" s="1">
        <v>1300.0899999999999</v>
      </c>
      <c r="I47" s="1">
        <v>1300.0899999999999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2"/>
  <sheetViews>
    <sheetView workbookViewId="0">
      <selection activeCell="D2" sqref="D2:D32"/>
    </sheetView>
  </sheetViews>
  <sheetFormatPr baseColWidth="10" defaultRowHeight="15" x14ac:dyDescent="0.25"/>
  <cols>
    <col min="1" max="2" width="0.5703125" customWidth="1"/>
    <col min="4" max="4" width="59.85546875" customWidth="1"/>
  </cols>
  <sheetData>
    <row r="1" spans="1:8" x14ac:dyDescent="0.25">
      <c r="A1" t="s">
        <v>0</v>
      </c>
      <c r="B1" t="s">
        <v>1</v>
      </c>
      <c r="D1" t="s">
        <v>155</v>
      </c>
      <c r="H1" s="1"/>
    </row>
    <row r="2" spans="1:8" x14ac:dyDescent="0.25">
      <c r="A2" t="s">
        <v>0</v>
      </c>
      <c r="B2" t="s">
        <v>3</v>
      </c>
      <c r="C2" t="s">
        <v>156</v>
      </c>
      <c r="D2" t="s">
        <v>143</v>
      </c>
      <c r="H2" s="1"/>
    </row>
    <row r="3" spans="1:8" x14ac:dyDescent="0.25">
      <c r="B3" t="s">
        <v>5</v>
      </c>
      <c r="C3" t="s">
        <v>157</v>
      </c>
      <c r="D3" t="s">
        <v>7</v>
      </c>
      <c r="E3" t="s">
        <v>8</v>
      </c>
      <c r="F3">
        <v>16.48</v>
      </c>
    </row>
    <row r="4" spans="1:8" x14ac:dyDescent="0.25">
      <c r="B4" t="s">
        <v>5</v>
      </c>
      <c r="C4" t="s">
        <v>158</v>
      </c>
      <c r="D4" t="s">
        <v>10</v>
      </c>
      <c r="E4" t="s">
        <v>11</v>
      </c>
      <c r="F4">
        <v>0.38</v>
      </c>
    </row>
    <row r="5" spans="1:8" x14ac:dyDescent="0.25">
      <c r="B5" t="s">
        <v>5</v>
      </c>
      <c r="C5" t="s">
        <v>159</v>
      </c>
      <c r="D5" s="2" t="s">
        <v>160</v>
      </c>
      <c r="E5" t="s">
        <v>8</v>
      </c>
      <c r="F5">
        <v>16.48</v>
      </c>
      <c r="H5" s="1"/>
    </row>
    <row r="6" spans="1:8" x14ac:dyDescent="0.25">
      <c r="B6" t="s">
        <v>5</v>
      </c>
      <c r="C6" t="s">
        <v>161</v>
      </c>
      <c r="D6" s="2" t="s">
        <v>19</v>
      </c>
      <c r="E6" t="s">
        <v>115</v>
      </c>
      <c r="F6">
        <v>15.76</v>
      </c>
    </row>
    <row r="7" spans="1:8" x14ac:dyDescent="0.25">
      <c r="B7" t="s">
        <v>5</v>
      </c>
      <c r="C7" t="s">
        <v>162</v>
      </c>
      <c r="D7" t="s">
        <v>117</v>
      </c>
      <c r="E7" t="s">
        <v>8</v>
      </c>
      <c r="F7">
        <v>16.48</v>
      </c>
    </row>
    <row r="8" spans="1:8" x14ac:dyDescent="0.25">
      <c r="A8" t="s">
        <v>0</v>
      </c>
      <c r="B8" t="s">
        <v>3</v>
      </c>
      <c r="C8" t="s">
        <v>163</v>
      </c>
      <c r="D8" t="s">
        <v>164</v>
      </c>
      <c r="H8" s="1"/>
    </row>
    <row r="9" spans="1:8" x14ac:dyDescent="0.25">
      <c r="B9" t="s">
        <v>5</v>
      </c>
      <c r="C9" t="s">
        <v>165</v>
      </c>
      <c r="D9" s="2" t="s">
        <v>144</v>
      </c>
      <c r="E9" t="s">
        <v>8</v>
      </c>
      <c r="F9">
        <v>30.55</v>
      </c>
      <c r="H9" s="1"/>
    </row>
    <row r="10" spans="1:8" x14ac:dyDescent="0.25">
      <c r="B10" t="s">
        <v>5</v>
      </c>
      <c r="C10" t="s">
        <v>166</v>
      </c>
      <c r="D10" s="2" t="s">
        <v>167</v>
      </c>
      <c r="E10" t="s">
        <v>115</v>
      </c>
      <c r="F10">
        <v>10.06</v>
      </c>
      <c r="H10" s="1"/>
    </row>
    <row r="11" spans="1:8" x14ac:dyDescent="0.25">
      <c r="B11" t="s">
        <v>5</v>
      </c>
      <c r="C11" t="s">
        <v>168</v>
      </c>
      <c r="D11" t="s">
        <v>169</v>
      </c>
      <c r="E11" t="s">
        <v>115</v>
      </c>
      <c r="F11">
        <v>10.029999999999999</v>
      </c>
    </row>
    <row r="12" spans="1:8" x14ac:dyDescent="0.25">
      <c r="B12" t="s">
        <v>5</v>
      </c>
      <c r="C12" t="s">
        <v>170</v>
      </c>
      <c r="D12" s="2" t="s">
        <v>123</v>
      </c>
      <c r="E12" t="s">
        <v>115</v>
      </c>
      <c r="F12">
        <v>15.76</v>
      </c>
      <c r="H12" s="1"/>
    </row>
    <row r="13" spans="1:8" x14ac:dyDescent="0.25">
      <c r="B13" t="s">
        <v>5</v>
      </c>
      <c r="C13" t="s">
        <v>171</v>
      </c>
      <c r="D13" s="2" t="s">
        <v>145</v>
      </c>
      <c r="E13" t="s">
        <v>8</v>
      </c>
      <c r="F13">
        <v>4.03</v>
      </c>
      <c r="H13" s="1"/>
    </row>
    <row r="14" spans="1:8" x14ac:dyDescent="0.25">
      <c r="B14" t="s">
        <v>5</v>
      </c>
      <c r="C14" t="s">
        <v>172</v>
      </c>
      <c r="D14" s="2" t="s">
        <v>146</v>
      </c>
      <c r="E14" t="s">
        <v>147</v>
      </c>
      <c r="F14">
        <v>2.27</v>
      </c>
    </row>
    <row r="15" spans="1:8" x14ac:dyDescent="0.25">
      <c r="B15" t="s">
        <v>5</v>
      </c>
      <c r="C15" t="s">
        <v>173</v>
      </c>
      <c r="D15" t="s">
        <v>148</v>
      </c>
      <c r="E15" t="s">
        <v>149</v>
      </c>
      <c r="F15">
        <v>2</v>
      </c>
    </row>
    <row r="16" spans="1:8" x14ac:dyDescent="0.25">
      <c r="A16" t="s">
        <v>0</v>
      </c>
      <c r="B16" t="s">
        <v>3</v>
      </c>
      <c r="C16" t="s">
        <v>174</v>
      </c>
      <c r="D16" t="s">
        <v>150</v>
      </c>
      <c r="H16" s="1"/>
    </row>
    <row r="17" spans="1:8" x14ac:dyDescent="0.25">
      <c r="B17" t="s">
        <v>5</v>
      </c>
      <c r="C17" t="s">
        <v>175</v>
      </c>
      <c r="D17" s="2" t="s">
        <v>176</v>
      </c>
      <c r="E17" t="s">
        <v>8</v>
      </c>
      <c r="F17">
        <v>16.48</v>
      </c>
      <c r="H17" s="1"/>
    </row>
    <row r="18" spans="1:8" x14ac:dyDescent="0.25">
      <c r="B18" t="s">
        <v>5</v>
      </c>
      <c r="C18" t="s">
        <v>177</v>
      </c>
      <c r="D18" t="s">
        <v>210</v>
      </c>
      <c r="E18" t="s">
        <v>8</v>
      </c>
      <c r="F18">
        <v>16.48</v>
      </c>
    </row>
    <row r="19" spans="1:8" x14ac:dyDescent="0.25">
      <c r="A19" t="s">
        <v>0</v>
      </c>
      <c r="B19" t="s">
        <v>3</v>
      </c>
      <c r="C19" t="s">
        <v>178</v>
      </c>
      <c r="D19" t="s">
        <v>151</v>
      </c>
      <c r="H19" s="1"/>
    </row>
    <row r="20" spans="1:8" x14ac:dyDescent="0.25">
      <c r="B20" t="s">
        <v>5</v>
      </c>
      <c r="C20" t="s">
        <v>179</v>
      </c>
      <c r="D20" t="s">
        <v>152</v>
      </c>
      <c r="E20" t="s">
        <v>20</v>
      </c>
      <c r="F20">
        <v>8.92</v>
      </c>
    </row>
    <row r="21" spans="1:8" x14ac:dyDescent="0.25">
      <c r="B21" t="s">
        <v>5</v>
      </c>
      <c r="C21" t="s">
        <v>180</v>
      </c>
      <c r="D21" t="s">
        <v>35</v>
      </c>
      <c r="E21" t="s">
        <v>8</v>
      </c>
      <c r="F21">
        <v>14.59</v>
      </c>
      <c r="H21" s="1"/>
    </row>
    <row r="22" spans="1:8" x14ac:dyDescent="0.25">
      <c r="B22" t="s">
        <v>5</v>
      </c>
      <c r="C22" t="s">
        <v>181</v>
      </c>
      <c r="D22" t="s">
        <v>211</v>
      </c>
      <c r="E22" t="s">
        <v>128</v>
      </c>
      <c r="F22">
        <v>1</v>
      </c>
    </row>
    <row r="23" spans="1:8" x14ac:dyDescent="0.25">
      <c r="B23" t="s">
        <v>5</v>
      </c>
      <c r="C23" t="s">
        <v>182</v>
      </c>
      <c r="D23" t="s">
        <v>212</v>
      </c>
      <c r="E23" t="s">
        <v>8</v>
      </c>
      <c r="F23">
        <v>92.95</v>
      </c>
      <c r="H23" s="1"/>
    </row>
    <row r="24" spans="1:8" x14ac:dyDescent="0.25">
      <c r="B24" t="s">
        <v>5</v>
      </c>
      <c r="C24" t="s">
        <v>183</v>
      </c>
      <c r="D24" t="s">
        <v>184</v>
      </c>
      <c r="E24" t="s">
        <v>147</v>
      </c>
      <c r="F24">
        <v>78.36</v>
      </c>
      <c r="H24" s="1"/>
    </row>
    <row r="25" spans="1:8" x14ac:dyDescent="0.25">
      <c r="A25" t="s">
        <v>0</v>
      </c>
      <c r="B25" t="s">
        <v>3</v>
      </c>
      <c r="C25" t="s">
        <v>185</v>
      </c>
      <c r="D25" t="s">
        <v>153</v>
      </c>
      <c r="H25" s="1"/>
    </row>
    <row r="26" spans="1:8" x14ac:dyDescent="0.25">
      <c r="B26" t="s">
        <v>5</v>
      </c>
      <c r="C26" t="s">
        <v>186</v>
      </c>
      <c r="D26" s="2" t="s">
        <v>53</v>
      </c>
      <c r="E26" t="s">
        <v>128</v>
      </c>
      <c r="F26">
        <v>1</v>
      </c>
    </row>
    <row r="27" spans="1:8" x14ac:dyDescent="0.25">
      <c r="B27" t="s">
        <v>5</v>
      </c>
      <c r="C27" t="s">
        <v>187</v>
      </c>
      <c r="D27" s="2" t="s">
        <v>213</v>
      </c>
      <c r="E27" t="s">
        <v>128</v>
      </c>
      <c r="F27">
        <v>1</v>
      </c>
      <c r="G27" s="1"/>
      <c r="H27" s="1"/>
    </row>
    <row r="28" spans="1:8" x14ac:dyDescent="0.25">
      <c r="A28" t="s">
        <v>0</v>
      </c>
      <c r="B28" t="s">
        <v>3</v>
      </c>
      <c r="C28" t="s">
        <v>188</v>
      </c>
      <c r="D28" t="s">
        <v>154</v>
      </c>
      <c r="H28" s="1"/>
    </row>
    <row r="29" spans="1:8" x14ac:dyDescent="0.25">
      <c r="B29" t="s">
        <v>5</v>
      </c>
      <c r="C29" t="s">
        <v>189</v>
      </c>
      <c r="D29" t="s">
        <v>129</v>
      </c>
      <c r="E29" t="s">
        <v>130</v>
      </c>
      <c r="F29">
        <v>1</v>
      </c>
    </row>
    <row r="30" spans="1:8" x14ac:dyDescent="0.25">
      <c r="B30" t="s">
        <v>5</v>
      </c>
      <c r="C30" t="s">
        <v>190</v>
      </c>
      <c r="D30" t="s">
        <v>65</v>
      </c>
      <c r="E30" t="s">
        <v>130</v>
      </c>
      <c r="F30">
        <v>1</v>
      </c>
    </row>
    <row r="31" spans="1:8" x14ac:dyDescent="0.25">
      <c r="B31" t="s">
        <v>5</v>
      </c>
      <c r="C31" t="s">
        <v>191</v>
      </c>
      <c r="D31" s="2" t="s">
        <v>192</v>
      </c>
      <c r="E31" t="s">
        <v>130</v>
      </c>
      <c r="F31">
        <v>1</v>
      </c>
    </row>
    <row r="32" spans="1:8" x14ac:dyDescent="0.25">
      <c r="B32" t="s">
        <v>5</v>
      </c>
      <c r="C32" t="s">
        <v>193</v>
      </c>
      <c r="D32" t="s">
        <v>194</v>
      </c>
      <c r="E32" t="s">
        <v>128</v>
      </c>
      <c r="F3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10"/>
  <sheetViews>
    <sheetView workbookViewId="0">
      <selection activeCell="B9" sqref="B9"/>
    </sheetView>
  </sheetViews>
  <sheetFormatPr baseColWidth="10" defaultRowHeight="15" x14ac:dyDescent="0.25"/>
  <cols>
    <col min="1" max="1" width="17.28515625" style="116" customWidth="1"/>
    <col min="2" max="2" width="62.140625" customWidth="1"/>
  </cols>
  <sheetData>
    <row r="1" spans="1:9" x14ac:dyDescent="0.25">
      <c r="A1" s="116" t="s">
        <v>199</v>
      </c>
    </row>
    <row r="2" spans="1:9" x14ac:dyDescent="0.25">
      <c r="A2" s="116" t="s">
        <v>196</v>
      </c>
    </row>
    <row r="3" spans="1:9" x14ac:dyDescent="0.25">
      <c r="A3" s="116" t="s">
        <v>198</v>
      </c>
    </row>
    <row r="4" spans="1:9" x14ac:dyDescent="0.25">
      <c r="A4" s="116" t="s">
        <v>197</v>
      </c>
      <c r="B4" s="124">
        <v>69</v>
      </c>
    </row>
    <row r="6" spans="1:9" x14ac:dyDescent="0.25">
      <c r="A6" s="116" t="s">
        <v>206</v>
      </c>
      <c r="B6" s="122"/>
      <c r="H6">
        <f t="shared" ref="H6:H8" si="0">+H5+1</f>
        <v>1</v>
      </c>
      <c r="I6" t="str">
        <f t="shared" ref="I6:I8" si="1">CHAR(H6)</f>
        <v>_x0001_</v>
      </c>
    </row>
    <row r="7" spans="1:9" x14ac:dyDescent="0.25">
      <c r="A7" s="116" t="s">
        <v>207</v>
      </c>
      <c r="B7" s="122" t="str">
        <f>IF(+B6="","",+B6+B8-1)</f>
        <v/>
      </c>
      <c r="H7">
        <f t="shared" si="0"/>
        <v>2</v>
      </c>
      <c r="I7" t="str">
        <f t="shared" si="1"/>
        <v>_x0002_</v>
      </c>
    </row>
    <row r="8" spans="1:9" x14ac:dyDescent="0.25">
      <c r="A8" s="116" t="s">
        <v>208</v>
      </c>
      <c r="B8" s="124">
        <f>5*30</f>
        <v>150</v>
      </c>
      <c r="H8">
        <f t="shared" si="0"/>
        <v>3</v>
      </c>
      <c r="I8" t="str">
        <f t="shared" si="1"/>
        <v>_x0003_</v>
      </c>
    </row>
    <row r="9" spans="1:9" s="114" customFormat="1" ht="81.2" customHeight="1" x14ac:dyDescent="0.25">
      <c r="A9" s="117" t="s">
        <v>200</v>
      </c>
      <c r="B9" s="115" t="s">
        <v>260</v>
      </c>
    </row>
    <row r="10" spans="1:9" x14ac:dyDescent="0.25">
      <c r="A10" s="116" t="s">
        <v>209</v>
      </c>
      <c r="B10" s="1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F-22 CATAL (2)</vt:lpstr>
      <vt:lpstr>PRE 159</vt:lpstr>
      <vt:lpstr>PRE</vt:lpstr>
      <vt:lpstr>F-22 CATAL</vt:lpstr>
      <vt:lpstr>Hoja1</vt:lpstr>
      <vt:lpstr>Hoja2</vt:lpstr>
      <vt:lpstr>Hoja3</vt:lpstr>
      <vt:lpstr>Hoja4</vt:lpstr>
      <vt:lpstr>datos</vt:lpstr>
      <vt:lpstr>OPUS</vt:lpstr>
      <vt:lpstr>'F-22 CATAL'!Área_de_impresión</vt:lpstr>
      <vt:lpstr>'F-22 CATAL (2)'!Área_de_impresión</vt:lpstr>
      <vt:lpstr>'F-22 CATAL'!Títulos_a_imprimir</vt:lpstr>
      <vt:lpstr>'F-22 CATAL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Uriel</dc:creator>
  <cp:lastModifiedBy>MIGUEL</cp:lastModifiedBy>
  <cp:lastPrinted>2019-03-08T19:26:50Z</cp:lastPrinted>
  <dcterms:created xsi:type="dcterms:W3CDTF">2012-08-21T15:21:07Z</dcterms:created>
  <dcterms:modified xsi:type="dcterms:W3CDTF">2019-06-22T02:36:24Z</dcterms:modified>
</cp:coreProperties>
</file>